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FSB\FFSB\BUDGET 2020  4\SITUATION 2020\"/>
    </mc:Choice>
  </mc:AlternateContent>
  <bookViews>
    <workbookView xWindow="0" yWindow="0" windowWidth="28635" windowHeight="11775" tabRatio="872" firstSheet="1" activeTab="1"/>
  </bookViews>
  <sheets>
    <sheet name="% réalisation" sheetId="2" r:id="rId1"/>
    <sheet name="résultat analytique 2" sheetId="38" r:id="rId2"/>
    <sheet name="30-recettes" sheetId="27" r:id="rId3"/>
    <sheet name="1-coordination" sheetId="3" r:id="rId4"/>
    <sheet name="2-traditionnel" sheetId="4" r:id="rId5"/>
    <sheet name="4-cdf tirs" sheetId="6" r:id="rId6"/>
    <sheet name="5-arbitrage" sheetId="7" r:id="rId7"/>
    <sheet name="6-jeunes" sheetId="8" r:id="rId8"/>
    <sheet name="7-féminines" sheetId="9" r:id="rId9"/>
    <sheet name="3-clubs sportifs" sheetId="5" r:id="rId10"/>
    <sheet name="8-sport adapté" sheetId="10" r:id="rId11"/>
    <sheet name="10-DTN" sheetId="12" r:id="rId12"/>
    <sheet name="11-Médical " sheetId="29" r:id="rId13"/>
    <sheet name="12-communication" sheetId="14" r:id="rId14"/>
    <sheet name="13-fs gx administ." sheetId="15" r:id="rId15"/>
    <sheet name="14-15-fs gx structure" sheetId="16" r:id="rId16"/>
    <sheet name="16-FIB" sheetId="17" r:id="rId17"/>
    <sheet name="17-informatique" sheetId="18" r:id="rId18"/>
    <sheet name="18-19 boutique" sheetId="19" r:id="rId19"/>
    <sheet name="20-équipements" sheetId="20" r:id="rId20"/>
    <sheet name="21-développement" sheetId="21" r:id="rId21"/>
    <sheet name="23.CQP &amp; VAE SESSION 2019" sheetId="45" r:id="rId22"/>
    <sheet name="22-exceptionnel" sheetId="22" r:id="rId23"/>
    <sheet name="24 CT ATT" sheetId="44" r:id="rId24"/>
    <sheet name="25- SBM" sheetId="36" r:id="rId25"/>
    <sheet name="26-Formation" sheetId="37" r:id="rId26"/>
    <sheet name="27 LIGUE M 1" sheetId="25" r:id="rId27"/>
    <sheet name="28 - Santé" sheetId="41" r:id="rId28"/>
    <sheet name="29-charges à répartir" sheetId="26" r:id="rId29"/>
  </sheets>
  <definedNames>
    <definedName name="A">'2-traditionnel'!$A$1</definedName>
  </definedNames>
  <calcPr calcId="152511"/>
</workbook>
</file>

<file path=xl/calcChain.xml><?xml version="1.0" encoding="utf-8"?>
<calcChain xmlns="http://schemas.openxmlformats.org/spreadsheetml/2006/main">
  <c r="G27" i="27" l="1"/>
  <c r="H51" i="38" l="1"/>
  <c r="H48" i="38"/>
  <c r="H45" i="38"/>
  <c r="H44" i="38"/>
  <c r="H15" i="38"/>
  <c r="D13" i="19" l="1"/>
  <c r="E22" i="19" l="1"/>
  <c r="E16" i="19"/>
  <c r="D31" i="22"/>
  <c r="D28" i="22" l="1"/>
  <c r="D50" i="21"/>
  <c r="F24" i="12"/>
  <c r="A1" i="12"/>
  <c r="D22" i="36" l="1"/>
  <c r="D24" i="21" l="1"/>
  <c r="F9" i="38" l="1"/>
  <c r="E51" i="5" l="1"/>
  <c r="E54" i="5"/>
  <c r="E55" i="5"/>
  <c r="E56" i="5"/>
  <c r="C48" i="5"/>
  <c r="D8" i="25" l="1"/>
  <c r="F42" i="38" s="1"/>
  <c r="G42" i="38" s="1"/>
  <c r="G24" i="16" l="1"/>
  <c r="F50" i="12" l="1"/>
  <c r="G19" i="27" l="1"/>
  <c r="G22" i="27" s="1"/>
  <c r="E13" i="21"/>
  <c r="E15" i="21"/>
  <c r="F19" i="16"/>
  <c r="E103" i="5" l="1"/>
  <c r="E104" i="5"/>
  <c r="E105" i="5"/>
  <c r="E106" i="5"/>
  <c r="E107" i="5"/>
  <c r="E108" i="5"/>
  <c r="E109" i="5"/>
  <c r="E110" i="5"/>
  <c r="E111" i="5"/>
  <c r="E102" i="5"/>
  <c r="E112" i="5" l="1"/>
  <c r="E9" i="38"/>
  <c r="F56" i="27"/>
  <c r="E38" i="38"/>
  <c r="F49" i="45"/>
  <c r="F22" i="45"/>
  <c r="E6" i="38" l="1"/>
  <c r="C21" i="37" l="1"/>
  <c r="C18" i="37" s="1"/>
  <c r="E33" i="44" l="1"/>
  <c r="C45" i="21" l="1"/>
  <c r="C40" i="21"/>
  <c r="E39" i="21"/>
  <c r="C33" i="21"/>
  <c r="E38" i="21"/>
  <c r="E37" i="21"/>
  <c r="E36" i="21"/>
  <c r="E35" i="21"/>
  <c r="C26" i="21"/>
  <c r="C29" i="21"/>
  <c r="E17" i="21"/>
  <c r="C24" i="21" l="1"/>
  <c r="F54" i="27"/>
  <c r="C2" i="17" l="1"/>
  <c r="G43" i="12" l="1"/>
  <c r="G44" i="12"/>
  <c r="G45" i="12"/>
  <c r="E56" i="12"/>
  <c r="C3" i="25" l="1"/>
  <c r="C8" i="25"/>
  <c r="E6" i="25"/>
  <c r="D3" i="25"/>
  <c r="G57" i="27" s="1"/>
  <c r="C16" i="25" l="1"/>
  <c r="D16" i="25"/>
  <c r="F57" i="27"/>
  <c r="E42" i="38"/>
  <c r="E7" i="25"/>
  <c r="E8" i="25"/>
  <c r="E9" i="25"/>
  <c r="E10" i="25"/>
  <c r="E11" i="25"/>
  <c r="E12" i="25"/>
  <c r="E13" i="25"/>
  <c r="E5" i="25"/>
  <c r="F14" i="38" l="1"/>
  <c r="G14" i="38" s="1"/>
  <c r="E16" i="25"/>
  <c r="H57" i="27"/>
  <c r="E14" i="38"/>
  <c r="E3" i="25"/>
  <c r="G16" i="29" l="1"/>
  <c r="G67" i="12" l="1"/>
  <c r="G35" i="12"/>
  <c r="G5" i="12"/>
  <c r="G6" i="12"/>
  <c r="G82" i="12"/>
  <c r="E5" i="17" l="1"/>
  <c r="G56" i="29"/>
  <c r="G57" i="29"/>
  <c r="H34" i="8"/>
  <c r="H35" i="8"/>
  <c r="H33" i="8"/>
  <c r="G49" i="7"/>
  <c r="G57" i="7"/>
  <c r="G8" i="14" l="1"/>
  <c r="G9" i="14"/>
  <c r="F5" i="14" l="1"/>
  <c r="G75" i="12"/>
  <c r="K30" i="45" l="1"/>
  <c r="M21" i="27" l="1"/>
  <c r="M20" i="27"/>
  <c r="M8" i="27"/>
  <c r="M9" i="27"/>
  <c r="M10" i="27"/>
  <c r="M11" i="27"/>
  <c r="M12" i="27"/>
  <c r="M13" i="27"/>
  <c r="M14" i="27"/>
  <c r="M15" i="27"/>
  <c r="M16" i="27"/>
  <c r="M17" i="27"/>
  <c r="M18" i="27"/>
  <c r="G27" i="7"/>
  <c r="G26" i="7"/>
  <c r="E27" i="21" l="1"/>
  <c r="E28" i="21"/>
  <c r="E30" i="21"/>
  <c r="E31" i="21"/>
  <c r="E32" i="21"/>
  <c r="E34" i="21"/>
  <c r="E41" i="21"/>
  <c r="E42" i="21"/>
  <c r="E44" i="21"/>
  <c r="E45" i="21"/>
  <c r="E46" i="21"/>
  <c r="E47" i="21"/>
  <c r="E48" i="21"/>
  <c r="E49" i="21"/>
  <c r="E4" i="21"/>
  <c r="E5" i="21"/>
  <c r="E6" i="21"/>
  <c r="E7" i="21"/>
  <c r="E8" i="21"/>
  <c r="E9" i="21"/>
  <c r="E3" i="21"/>
  <c r="F19" i="7" l="1"/>
  <c r="E19" i="7"/>
  <c r="A2" i="27" l="1"/>
  <c r="D74" i="5" l="1"/>
  <c r="D48" i="4"/>
  <c r="D38" i="4"/>
  <c r="D13" i="4"/>
  <c r="D4" i="4"/>
  <c r="G22" i="45" l="1"/>
  <c r="E25" i="44" l="1"/>
  <c r="J79" i="12" l="1"/>
  <c r="D48" i="5" l="1"/>
  <c r="G29" i="27" l="1"/>
  <c r="G4" i="45" l="1"/>
  <c r="F13" i="38" s="1"/>
  <c r="F7" i="7"/>
  <c r="D30" i="5"/>
  <c r="G30" i="45" l="1"/>
  <c r="G40" i="45"/>
  <c r="G12" i="45"/>
  <c r="F59" i="12"/>
  <c r="G47" i="45" l="1"/>
  <c r="F50" i="7"/>
  <c r="F45" i="7"/>
  <c r="F42" i="7"/>
  <c r="F35" i="7"/>
  <c r="F28" i="7"/>
  <c r="F53" i="7" l="1"/>
  <c r="F38" i="38"/>
  <c r="G49" i="45"/>
  <c r="C10" i="21" l="1"/>
  <c r="E50" i="12" l="1"/>
  <c r="E19" i="27" l="1"/>
  <c r="E22" i="27" s="1"/>
  <c r="E63" i="12" l="1"/>
  <c r="E34" i="12"/>
  <c r="E24" i="12"/>
  <c r="E20" i="12"/>
  <c r="E16" i="12"/>
  <c r="E10" i="12"/>
  <c r="E4" i="12"/>
  <c r="E15" i="29" l="1"/>
  <c r="I38" i="38" l="1"/>
  <c r="I13" i="38"/>
  <c r="G6" i="14" l="1"/>
  <c r="I19" i="27" l="1"/>
  <c r="I22" i="27" s="1"/>
  <c r="E19" i="36"/>
  <c r="E5" i="14"/>
  <c r="G20" i="7" l="1"/>
  <c r="G21" i="7"/>
  <c r="G22" i="7"/>
  <c r="G23" i="7"/>
  <c r="G24" i="7"/>
  <c r="G25" i="7"/>
  <c r="G29" i="7"/>
  <c r="G30" i="7"/>
  <c r="G31" i="7"/>
  <c r="G32" i="7"/>
  <c r="G33" i="7"/>
  <c r="G34" i="7"/>
  <c r="G36" i="7"/>
  <c r="G37" i="7"/>
  <c r="G38" i="7"/>
  <c r="G43" i="7"/>
  <c r="G44" i="7"/>
  <c r="G46" i="7"/>
  <c r="G47" i="7"/>
  <c r="G51" i="7"/>
  <c r="G52" i="7"/>
  <c r="E28" i="7"/>
  <c r="E50" i="7"/>
  <c r="G50" i="7" s="1"/>
  <c r="E45" i="7"/>
  <c r="G45" i="7" s="1"/>
  <c r="E42" i="7"/>
  <c r="E35" i="7"/>
  <c r="G35" i="7" s="1"/>
  <c r="G19" i="7"/>
  <c r="G28" i="7" l="1"/>
  <c r="E53" i="7"/>
  <c r="G53" i="7" s="1"/>
  <c r="H24" i="27" l="1"/>
  <c r="H41" i="27"/>
  <c r="H42" i="27"/>
  <c r="M5" i="27" l="1"/>
  <c r="M6" i="27"/>
  <c r="M7" i="27"/>
  <c r="C9" i="22"/>
  <c r="E47" i="38" s="1"/>
  <c r="L40" i="45"/>
  <c r="F40" i="45"/>
  <c r="L30" i="45"/>
  <c r="F30" i="45"/>
  <c r="D33" i="27"/>
  <c r="D34" i="27"/>
  <c r="D32" i="27"/>
  <c r="D19" i="27"/>
  <c r="D22" i="27" s="1"/>
  <c r="C19" i="27"/>
  <c r="C22" i="27" s="1"/>
  <c r="K15" i="27"/>
  <c r="F15" i="27" s="1"/>
  <c r="H15" i="27" s="1"/>
  <c r="K13" i="27"/>
  <c r="F13" i="27" s="1"/>
  <c r="H13" i="27" s="1"/>
  <c r="K11" i="27"/>
  <c r="F11" i="27" s="1"/>
  <c r="H11" i="27" s="1"/>
  <c r="K9" i="27"/>
  <c r="F9" i="27" s="1"/>
  <c r="H9" i="27" s="1"/>
  <c r="K7" i="27"/>
  <c r="F7" i="27" s="1"/>
  <c r="H7" i="27" s="1"/>
  <c r="F7" i="38" l="1"/>
  <c r="L12" i="45" l="1"/>
  <c r="K12" i="45"/>
  <c r="F12" i="45"/>
  <c r="E13" i="38" l="1"/>
  <c r="G13" i="38" s="1"/>
  <c r="H56" i="27"/>
  <c r="F47" i="45"/>
  <c r="G38" i="38"/>
  <c r="E7" i="7"/>
  <c r="G8" i="12" l="1"/>
  <c r="G9" i="12"/>
  <c r="G57" i="12"/>
  <c r="G84" i="12"/>
  <c r="G74" i="12"/>
  <c r="G71" i="12"/>
  <c r="G47" i="12"/>
  <c r="G48" i="12"/>
  <c r="G49" i="12"/>
  <c r="G37" i="12"/>
  <c r="G38" i="12"/>
  <c r="G39" i="12"/>
  <c r="G36" i="12"/>
  <c r="G25" i="12"/>
  <c r="G26" i="12"/>
  <c r="G27" i="12"/>
  <c r="G28" i="12"/>
  <c r="G30" i="12"/>
  <c r="G32" i="12"/>
  <c r="G21" i="12"/>
  <c r="G22" i="12"/>
  <c r="G23" i="12"/>
  <c r="G17" i="12"/>
  <c r="G18" i="12"/>
  <c r="G19" i="12"/>
  <c r="G12" i="12"/>
  <c r="G13" i="12"/>
  <c r="G14" i="12"/>
  <c r="G15" i="12"/>
  <c r="G11" i="12"/>
  <c r="G7" i="12"/>
  <c r="F33" i="12"/>
  <c r="F3" i="12"/>
  <c r="G65" i="12"/>
  <c r="G64" i="12"/>
  <c r="E54" i="12"/>
  <c r="G55" i="12"/>
  <c r="E31" i="12"/>
  <c r="E29" i="12"/>
  <c r="E33" i="12"/>
  <c r="E3" i="12" l="1"/>
  <c r="F69" i="12"/>
  <c r="F58" i="12" s="1"/>
  <c r="F10" i="38" l="1"/>
  <c r="F55" i="29"/>
  <c r="I7" i="38" l="1"/>
  <c r="D2" i="17" l="1"/>
  <c r="I2" i="12" l="1"/>
  <c r="D12" i="22" l="1"/>
  <c r="D2" i="19" l="1"/>
  <c r="G40" i="27" s="1"/>
  <c r="E24" i="41"/>
  <c r="G22" i="8"/>
  <c r="F55" i="7"/>
  <c r="D67" i="5"/>
  <c r="C2" i="19" l="1"/>
  <c r="F40" i="27" s="1"/>
  <c r="E3" i="19"/>
  <c r="E2" i="19" l="1"/>
  <c r="E69" i="12"/>
  <c r="G80" i="12"/>
  <c r="C13" i="19" l="1"/>
  <c r="E34" i="38" s="1"/>
  <c r="G79" i="12" l="1"/>
  <c r="G78" i="12"/>
  <c r="E59" i="12"/>
  <c r="E58" i="12" s="1"/>
  <c r="E7" i="38" l="1"/>
  <c r="G7" i="38" s="1"/>
  <c r="C11" i="17" l="1"/>
  <c r="E25" i="16" l="1"/>
  <c r="E9" i="10" l="1"/>
  <c r="E8" i="20" l="1"/>
  <c r="E10" i="20"/>
  <c r="E11" i="20"/>
  <c r="E12" i="20"/>
  <c r="E13" i="20"/>
  <c r="C9" i="20"/>
  <c r="E9" i="20" s="1"/>
  <c r="G12" i="9" l="1"/>
  <c r="F9" i="8" l="1"/>
  <c r="D24" i="41" l="1"/>
  <c r="E25" i="21"/>
  <c r="E16" i="21"/>
  <c r="E19" i="21"/>
  <c r="E20" i="21"/>
  <c r="E21" i="21"/>
  <c r="E22" i="21"/>
  <c r="E11" i="21"/>
  <c r="D10" i="21"/>
  <c r="C2" i="21"/>
  <c r="C51" i="21" s="1"/>
  <c r="H11" i="37"/>
  <c r="H30" i="37"/>
  <c r="G18" i="37"/>
  <c r="G11" i="37"/>
  <c r="G2" i="37"/>
  <c r="G32" i="44"/>
  <c r="H33" i="44"/>
  <c r="I33" i="44"/>
  <c r="G41" i="37" l="1"/>
  <c r="H41" i="37"/>
  <c r="E24" i="21"/>
  <c r="G9" i="44"/>
  <c r="G16" i="44"/>
  <c r="G23" i="44"/>
  <c r="G24" i="44"/>
  <c r="F25" i="44"/>
  <c r="F17" i="44"/>
  <c r="F10" i="44"/>
  <c r="F3" i="44"/>
  <c r="E17" i="44"/>
  <c r="E10" i="44"/>
  <c r="E3" i="44"/>
  <c r="F33" i="44" l="1"/>
  <c r="E39" i="38"/>
  <c r="F39" i="38"/>
  <c r="I39" i="38" s="1"/>
  <c r="G17" i="44"/>
  <c r="G25" i="44"/>
  <c r="G10" i="44"/>
  <c r="G3" i="44"/>
  <c r="G39" i="38" l="1"/>
  <c r="G33" i="44"/>
  <c r="D39" i="38" l="1"/>
  <c r="E55" i="7" l="1"/>
  <c r="G60" i="12" l="1"/>
  <c r="G61" i="12"/>
  <c r="G62" i="12"/>
  <c r="G66" i="12"/>
  <c r="E11" i="38" l="1"/>
  <c r="C112" i="5"/>
  <c r="D35" i="27" l="1"/>
  <c r="F31" i="27" s="1"/>
  <c r="K23" i="27"/>
  <c r="K21" i="27"/>
  <c r="F21" i="27" s="1"/>
  <c r="K18" i="27"/>
  <c r="F18" i="27" s="1"/>
  <c r="K17" i="27"/>
  <c r="F17" i="27" s="1"/>
  <c r="K16" i="27"/>
  <c r="F16" i="27" s="1"/>
  <c r="K14" i="27"/>
  <c r="F14" i="27" s="1"/>
  <c r="K12" i="27"/>
  <c r="F12" i="27" s="1"/>
  <c r="K10" i="27"/>
  <c r="F10" i="27" s="1"/>
  <c r="M4" i="27"/>
  <c r="M19" i="27" s="1"/>
  <c r="M22" i="27" s="1"/>
  <c r="F29" i="27" l="1"/>
  <c r="K4" i="27"/>
  <c r="F4" i="27" l="1"/>
  <c r="F11" i="38"/>
  <c r="F44" i="15"/>
  <c r="H29" i="27" l="1"/>
  <c r="E10" i="38"/>
  <c r="H4" i="27"/>
  <c r="E18" i="41"/>
  <c r="F8" i="15" l="1"/>
  <c r="F14" i="14" l="1"/>
  <c r="F15" i="29"/>
  <c r="D19" i="38" l="1"/>
  <c r="E11" i="41" l="1"/>
  <c r="D3" i="20" l="1"/>
  <c r="D14" i="20" s="1"/>
  <c r="F4" i="38"/>
  <c r="F6" i="38"/>
  <c r="F28" i="29"/>
  <c r="F35" i="38" l="1"/>
  <c r="F15" i="9"/>
  <c r="G9" i="8"/>
  <c r="I34" i="38" l="1"/>
  <c r="I35" i="38"/>
  <c r="I6" i="38"/>
  <c r="I9" i="38"/>
  <c r="I10" i="38"/>
  <c r="I11" i="38"/>
  <c r="I4" i="38"/>
  <c r="E27" i="22" l="1"/>
  <c r="E28" i="22"/>
  <c r="E29" i="22"/>
  <c r="E30" i="22"/>
  <c r="E31" i="22"/>
  <c r="E32" i="22"/>
  <c r="E33" i="22"/>
  <c r="E34" i="22"/>
  <c r="E35" i="22"/>
  <c r="E26" i="22"/>
  <c r="E11" i="22"/>
  <c r="E6" i="22"/>
  <c r="E14" i="36"/>
  <c r="E15" i="36"/>
  <c r="E16" i="36"/>
  <c r="E17" i="36"/>
  <c r="E18" i="36"/>
  <c r="E20" i="36"/>
  <c r="E13" i="36"/>
  <c r="E6" i="36"/>
  <c r="E7" i="36"/>
  <c r="E8" i="36"/>
  <c r="E9" i="36"/>
  <c r="E5" i="36"/>
  <c r="E5" i="20"/>
  <c r="E6" i="20"/>
  <c r="E7" i="20"/>
  <c r="G46" i="15"/>
  <c r="G41" i="29"/>
  <c r="G42" i="29"/>
  <c r="E41" i="5"/>
  <c r="E32" i="5"/>
  <c r="E24" i="5"/>
  <c r="G29" i="41" l="1"/>
  <c r="D11" i="41"/>
  <c r="F16" i="41"/>
  <c r="D18" i="41"/>
  <c r="F22" i="41"/>
  <c r="F9" i="41"/>
  <c r="E68" i="5" l="1"/>
  <c r="G18" i="9" l="1"/>
  <c r="C3" i="20" l="1"/>
  <c r="C14" i="20" s="1"/>
  <c r="E35" i="38" s="1"/>
  <c r="E3" i="20" l="1"/>
  <c r="E3" i="9"/>
  <c r="E14" i="20" l="1"/>
  <c r="G35" i="38"/>
  <c r="C4" i="4"/>
  <c r="C83" i="5" l="1"/>
  <c r="F15" i="26" l="1"/>
  <c r="F43" i="38" s="1"/>
  <c r="E15" i="26"/>
  <c r="I43" i="38" l="1"/>
  <c r="H2" i="27" l="1"/>
  <c r="C67" i="5" l="1"/>
  <c r="G10" i="38" l="1"/>
  <c r="C48" i="4" l="1"/>
  <c r="E46" i="4"/>
  <c r="C38" i="4"/>
  <c r="C30" i="4"/>
  <c r="C21" i="4"/>
  <c r="C13" i="4"/>
  <c r="C53" i="4" l="1"/>
  <c r="E14" i="14"/>
  <c r="E2" i="14" s="1"/>
  <c r="F38" i="8" l="1"/>
  <c r="F2" i="37" l="1"/>
  <c r="F34" i="37"/>
  <c r="F30" i="37"/>
  <c r="K25" i="27" l="1"/>
  <c r="H25" i="27" l="1"/>
  <c r="C101" i="5"/>
  <c r="F44" i="27" s="1"/>
  <c r="D91" i="5" l="1"/>
  <c r="D7" i="17" l="1"/>
  <c r="D112" i="5" l="1"/>
  <c r="G44" i="27" s="1"/>
  <c r="D101" i="5" l="1"/>
  <c r="G11" i="9" l="1"/>
  <c r="G4" i="7" l="1"/>
  <c r="G5" i="7"/>
  <c r="I60" i="8"/>
  <c r="F18" i="37"/>
  <c r="F41" i="37" s="1"/>
  <c r="B2" i="25" l="1"/>
  <c r="C7" i="17" l="1"/>
  <c r="E9" i="17"/>
  <c r="E10" i="17"/>
  <c r="C91" i="5" l="1"/>
  <c r="E28" i="29" l="1"/>
  <c r="E36" i="15" l="1"/>
  <c r="G11" i="38" l="1"/>
  <c r="E18" i="10"/>
  <c r="F4" i="3" l="1"/>
  <c r="F5" i="3"/>
  <c r="F6" i="3"/>
  <c r="F3" i="3"/>
  <c r="E35" i="4"/>
  <c r="E34" i="4"/>
  <c r="E33" i="4"/>
  <c r="E32" i="4"/>
  <c r="E31" i="4"/>
  <c r="E28" i="4"/>
  <c r="E27" i="4"/>
  <c r="E26" i="4"/>
  <c r="E25" i="4"/>
  <c r="E24" i="4"/>
  <c r="E23" i="4"/>
  <c r="E22" i="4"/>
  <c r="E14" i="4"/>
  <c r="E15" i="4"/>
  <c r="E16" i="4"/>
  <c r="E17" i="4"/>
  <c r="E18" i="4"/>
  <c r="E19" i="4"/>
  <c r="E40" i="4"/>
  <c r="E43" i="4"/>
  <c r="E44" i="4"/>
  <c r="E45" i="4"/>
  <c r="E39" i="4"/>
  <c r="E50" i="4"/>
  <c r="E51" i="4"/>
  <c r="E52" i="4"/>
  <c r="E49" i="4"/>
  <c r="E5" i="4"/>
  <c r="E6" i="4"/>
  <c r="E7" i="4"/>
  <c r="E8" i="4"/>
  <c r="E9" i="4"/>
  <c r="E10" i="4"/>
  <c r="E11" i="4"/>
  <c r="E94" i="5"/>
  <c r="E95" i="5"/>
  <c r="E96" i="5"/>
  <c r="E97" i="5"/>
  <c r="E98" i="5"/>
  <c r="E99" i="5"/>
  <c r="E93" i="5"/>
  <c r="E85" i="5"/>
  <c r="E86" i="5"/>
  <c r="E87" i="5"/>
  <c r="E88" i="5"/>
  <c r="E89" i="5"/>
  <c r="E76" i="5"/>
  <c r="E77" i="5"/>
  <c r="E78" i="5"/>
  <c r="E79" i="5"/>
  <c r="E80" i="5"/>
  <c r="E69" i="5"/>
  <c r="E70" i="5"/>
  <c r="E71" i="5"/>
  <c r="E60" i="5"/>
  <c r="E61" i="5"/>
  <c r="E62" i="5"/>
  <c r="E63" i="5"/>
  <c r="E64" i="5"/>
  <c r="E65" i="5"/>
  <c r="E52" i="5"/>
  <c r="E53" i="5"/>
  <c r="E50" i="5"/>
  <c r="E43" i="5"/>
  <c r="E44" i="5"/>
  <c r="E46" i="5"/>
  <c r="E42" i="5"/>
  <c r="E34" i="5"/>
  <c r="E35" i="5"/>
  <c r="E36" i="5"/>
  <c r="E33" i="5"/>
  <c r="E28" i="5"/>
  <c r="E27" i="5"/>
  <c r="E26" i="5"/>
  <c r="E25" i="5"/>
  <c r="E17" i="5"/>
  <c r="E18" i="5"/>
  <c r="E19" i="5"/>
  <c r="E20" i="5"/>
  <c r="E16" i="5"/>
  <c r="E15" i="5"/>
  <c r="E4" i="5"/>
  <c r="E5" i="5"/>
  <c r="E6" i="5"/>
  <c r="E7" i="5"/>
  <c r="E8" i="5"/>
  <c r="E9" i="5"/>
  <c r="E10" i="5"/>
  <c r="E11" i="5"/>
  <c r="E9" i="6"/>
  <c r="E10" i="6"/>
  <c r="E11" i="6"/>
  <c r="E12" i="6"/>
  <c r="E13" i="6"/>
  <c r="E14" i="6"/>
  <c r="E15" i="6"/>
  <c r="E16" i="6"/>
  <c r="E8" i="6"/>
  <c r="G9" i="7"/>
  <c r="G10" i="7"/>
  <c r="G12" i="7"/>
  <c r="G13" i="7"/>
  <c r="G14" i="7"/>
  <c r="G15" i="7"/>
  <c r="G16" i="7"/>
  <c r="G58" i="7"/>
  <c r="G59" i="7"/>
  <c r="G56" i="7"/>
  <c r="E15" i="10"/>
  <c r="E5" i="10"/>
  <c r="E7" i="10"/>
  <c r="E8" i="10"/>
  <c r="E10" i="10"/>
  <c r="E11" i="10"/>
  <c r="E12" i="10"/>
  <c r="E4" i="10"/>
  <c r="G59" i="29"/>
  <c r="G35" i="29"/>
  <c r="G36" i="29"/>
  <c r="G37" i="29"/>
  <c r="G38" i="29"/>
  <c r="G26" i="14"/>
  <c r="G24" i="14"/>
  <c r="G23" i="14"/>
  <c r="G22" i="14"/>
  <c r="G21" i="14"/>
  <c r="G17" i="14"/>
  <c r="G16" i="14"/>
  <c r="G15" i="14"/>
  <c r="G7" i="14"/>
  <c r="G10" i="14"/>
  <c r="G11" i="14"/>
  <c r="G45" i="15"/>
  <c r="G42" i="15"/>
  <c r="G41" i="15"/>
  <c r="G40" i="15"/>
  <c r="G39" i="15"/>
  <c r="G38" i="15"/>
  <c r="G37" i="15"/>
  <c r="G33" i="15"/>
  <c r="G32" i="15"/>
  <c r="G31" i="15"/>
  <c r="G29" i="15"/>
  <c r="G28" i="15"/>
  <c r="G27" i="15"/>
  <c r="G26" i="15"/>
  <c r="G25" i="15"/>
  <c r="G24" i="15"/>
  <c r="G23" i="15"/>
  <c r="G21" i="15"/>
  <c r="G20" i="15"/>
  <c r="G19" i="15"/>
  <c r="G18" i="15"/>
  <c r="G16" i="15"/>
  <c r="G15" i="15"/>
  <c r="G14" i="15"/>
  <c r="G13" i="15"/>
  <c r="G12" i="15"/>
  <c r="G11" i="15"/>
  <c r="G10" i="15"/>
  <c r="G9" i="15"/>
  <c r="G4" i="15"/>
  <c r="G5" i="15"/>
  <c r="G6" i="15"/>
  <c r="G7" i="15"/>
  <c r="G3" i="15"/>
  <c r="G32" i="16"/>
  <c r="G31" i="16"/>
  <c r="G30" i="16"/>
  <c r="G29" i="16"/>
  <c r="G28" i="16"/>
  <c r="G27" i="16"/>
  <c r="G26" i="16"/>
  <c r="G23" i="16"/>
  <c r="G22" i="16"/>
  <c r="G21" i="16"/>
  <c r="G20" i="16"/>
  <c r="G18" i="16"/>
  <c r="G17" i="16"/>
  <c r="G16" i="16"/>
  <c r="G15" i="16"/>
  <c r="G4" i="16"/>
  <c r="G5" i="16"/>
  <c r="G6" i="16"/>
  <c r="G7" i="16"/>
  <c r="G8" i="16"/>
  <c r="G9" i="16"/>
  <c r="G10" i="16"/>
  <c r="G11" i="16"/>
  <c r="G12" i="16"/>
  <c r="G3" i="16"/>
  <c r="E15" i="17"/>
  <c r="E13" i="17"/>
  <c r="E12" i="17"/>
  <c r="E8" i="17"/>
  <c r="E4" i="17"/>
  <c r="E3" i="17"/>
  <c r="E10" i="18"/>
  <c r="E8" i="18"/>
  <c r="E5" i="18"/>
  <c r="E4" i="18"/>
  <c r="E17" i="18"/>
  <c r="E18" i="18"/>
  <c r="E19" i="18"/>
  <c r="E20" i="18"/>
  <c r="E21" i="18"/>
  <c r="E22" i="18"/>
  <c r="E23" i="18"/>
  <c r="E24" i="18"/>
  <c r="E16" i="18"/>
  <c r="E28" i="19"/>
  <c r="E21" i="19"/>
  <c r="E20" i="19"/>
  <c r="E19" i="19"/>
  <c r="E18" i="19"/>
  <c r="E17" i="19"/>
  <c r="E15" i="19"/>
  <c r="E5" i="19"/>
  <c r="E6" i="19"/>
  <c r="E7" i="19"/>
  <c r="E8" i="19"/>
  <c r="E9" i="19"/>
  <c r="E10" i="19"/>
  <c r="E11" i="19"/>
  <c r="E4" i="19"/>
  <c r="F21" i="41"/>
  <c r="F20" i="41"/>
  <c r="F19" i="41"/>
  <c r="F15" i="41"/>
  <c r="F14" i="41"/>
  <c r="F13" i="41"/>
  <c r="F12" i="41"/>
  <c r="F24" i="41"/>
  <c r="F6" i="41"/>
  <c r="F7" i="41"/>
  <c r="F8" i="41"/>
  <c r="F5" i="41"/>
  <c r="E35" i="37"/>
  <c r="H5" i="8"/>
  <c r="H6" i="8"/>
  <c r="H7" i="8"/>
  <c r="H8" i="8"/>
  <c r="H10" i="8"/>
  <c r="H11" i="8"/>
  <c r="H12" i="8"/>
  <c r="H13" i="8"/>
  <c r="H14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32" i="8"/>
  <c r="H36" i="8"/>
  <c r="H37" i="8"/>
  <c r="H39" i="8"/>
  <c r="H40" i="8"/>
  <c r="H41" i="8"/>
  <c r="H42" i="8"/>
  <c r="H43" i="8"/>
  <c r="H44" i="8"/>
  <c r="H45" i="8"/>
  <c r="H47" i="8"/>
  <c r="H49" i="8"/>
  <c r="H53" i="8"/>
  <c r="H54" i="8"/>
  <c r="H55" i="8"/>
  <c r="H56" i="8"/>
  <c r="H58" i="8"/>
  <c r="H59" i="8"/>
  <c r="H23" i="27" l="1"/>
  <c r="F41" i="38" l="1"/>
  <c r="I41" i="38" s="1"/>
  <c r="H40" i="27" l="1"/>
  <c r="F54" i="29" l="1"/>
  <c r="E55" i="29"/>
  <c r="E54" i="29" s="1"/>
  <c r="F40" i="29"/>
  <c r="E40" i="29"/>
  <c r="G47" i="29"/>
  <c r="G48" i="29"/>
  <c r="G49" i="29"/>
  <c r="G50" i="29"/>
  <c r="G51" i="29"/>
  <c r="G52" i="29"/>
  <c r="F46" i="29"/>
  <c r="F34" i="29"/>
  <c r="E34" i="29"/>
  <c r="G29" i="29"/>
  <c r="G30" i="29"/>
  <c r="G31" i="29"/>
  <c r="G32" i="29"/>
  <c r="E22" i="29"/>
  <c r="G55" i="29" l="1"/>
  <c r="G46" i="29"/>
  <c r="G58" i="29"/>
  <c r="G34" i="29" l="1"/>
  <c r="E3" i="41" l="1"/>
  <c r="E29" i="41" s="1"/>
  <c r="D30" i="37"/>
  <c r="D11" i="17"/>
  <c r="H54" i="27" l="1"/>
  <c r="E11" i="17"/>
  <c r="D13" i="5"/>
  <c r="D34" i="37" l="1"/>
  <c r="G38" i="8" l="1"/>
  <c r="G30" i="8"/>
  <c r="D83" i="5"/>
  <c r="E84" i="5"/>
  <c r="D18" i="37" l="1"/>
  <c r="D11" i="37"/>
  <c r="D26" i="19"/>
  <c r="F25" i="16" l="1"/>
  <c r="F4" i="29"/>
  <c r="F22" i="29"/>
  <c r="F3" i="9"/>
  <c r="C22" i="36" l="1"/>
  <c r="E22" i="36" l="1"/>
  <c r="E41" i="38"/>
  <c r="G41" i="38" s="1"/>
  <c r="H25" i="9"/>
  <c r="H61" i="29" l="1"/>
  <c r="F11" i="41" l="1"/>
  <c r="F18" i="41" l="1"/>
  <c r="C2" i="37"/>
  <c r="G40" i="29" l="1"/>
  <c r="E43" i="38" l="1"/>
  <c r="G43" i="38" s="1"/>
  <c r="G13" i="9" l="1"/>
  <c r="G16" i="9"/>
  <c r="G17" i="9"/>
  <c r="E15" i="9"/>
  <c r="G15" i="9" l="1"/>
  <c r="E18" i="37"/>
  <c r="C30" i="37"/>
  <c r="E30" i="37" s="1"/>
  <c r="C11" i="37"/>
  <c r="E11" i="37" s="1"/>
  <c r="E14" i="16" l="1"/>
  <c r="G18" i="14" l="1"/>
  <c r="E7" i="17"/>
  <c r="E38" i="4" l="1"/>
  <c r="D30" i="4" l="1"/>
  <c r="E30" i="4" l="1"/>
  <c r="D53" i="4"/>
  <c r="G23" i="9"/>
  <c r="G22" i="9"/>
  <c r="G4" i="9" l="1"/>
  <c r="G5" i="9"/>
  <c r="G7" i="9"/>
  <c r="G8" i="9"/>
  <c r="G9" i="9"/>
  <c r="G10" i="9"/>
  <c r="H38" i="8" l="1"/>
  <c r="F15" i="8" l="1"/>
  <c r="F4" i="8" l="1"/>
  <c r="D3" i="41" l="1"/>
  <c r="D29" i="41" s="1"/>
  <c r="F29" i="41" l="1"/>
  <c r="F3" i="41"/>
  <c r="D2" i="37"/>
  <c r="D41" i="37" s="1"/>
  <c r="F40" i="38" s="1"/>
  <c r="I40" i="38" s="1"/>
  <c r="D3" i="5"/>
  <c r="F51" i="8"/>
  <c r="F22" i="8"/>
  <c r="H22" i="8" s="1"/>
  <c r="F30" i="8"/>
  <c r="H30" i="8" s="1"/>
  <c r="G24" i="29"/>
  <c r="G25" i="29"/>
  <c r="G26" i="29"/>
  <c r="G27" i="29"/>
  <c r="G23" i="29"/>
  <c r="G18" i="29"/>
  <c r="G19" i="29"/>
  <c r="G20" i="29"/>
  <c r="G21" i="29"/>
  <c r="G17" i="29"/>
  <c r="G11" i="29"/>
  <c r="G12" i="29"/>
  <c r="G13" i="29"/>
  <c r="G10" i="29"/>
  <c r="G6" i="29"/>
  <c r="G7" i="29"/>
  <c r="G5" i="29"/>
  <c r="F14" i="16"/>
  <c r="G14" i="16" s="1"/>
  <c r="F9" i="29"/>
  <c r="F2" i="29" s="1"/>
  <c r="F61" i="29" s="1"/>
  <c r="F5" i="2"/>
  <c r="C24" i="22"/>
  <c r="E50" i="38" s="1"/>
  <c r="D58" i="5"/>
  <c r="D39" i="5"/>
  <c r="E34" i="15"/>
  <c r="E31" i="5"/>
  <c r="E14" i="5"/>
  <c r="E19" i="14"/>
  <c r="E9" i="29"/>
  <c r="E4" i="29"/>
  <c r="C26" i="19"/>
  <c r="H45" i="27"/>
  <c r="G9" i="38"/>
  <c r="G6" i="38"/>
  <c r="F2" i="14"/>
  <c r="G15" i="8"/>
  <c r="H15" i="8" s="1"/>
  <c r="H9" i="8"/>
  <c r="G4" i="8"/>
  <c r="H4" i="8" s="1"/>
  <c r="G35" i="15"/>
  <c r="C34" i="37"/>
  <c r="E21" i="9"/>
  <c r="E25" i="9" s="1"/>
  <c r="F21" i="9"/>
  <c r="F56" i="12"/>
  <c r="E9" i="2"/>
  <c r="G44" i="2"/>
  <c r="E42" i="2"/>
  <c r="E39" i="2"/>
  <c r="E35" i="2"/>
  <c r="D10" i="36"/>
  <c r="G55" i="27" s="1"/>
  <c r="C10" i="36"/>
  <c r="F55" i="27" s="1"/>
  <c r="D3" i="18"/>
  <c r="F36" i="15"/>
  <c r="D7" i="18"/>
  <c r="E19" i="16"/>
  <c r="E2" i="16"/>
  <c r="G53" i="12"/>
  <c r="E83" i="5"/>
  <c r="D14" i="10"/>
  <c r="D3" i="10"/>
  <c r="D24" i="22"/>
  <c r="F50" i="38" s="1"/>
  <c r="D16" i="22"/>
  <c r="F49" i="38" s="1"/>
  <c r="I49" i="38" s="1"/>
  <c r="D9" i="22"/>
  <c r="F47" i="38" s="1"/>
  <c r="D4" i="22"/>
  <c r="F46" i="38" s="1"/>
  <c r="D14" i="18"/>
  <c r="F34" i="15"/>
  <c r="F30" i="15"/>
  <c r="F22" i="15"/>
  <c r="F17" i="15"/>
  <c r="F2" i="15"/>
  <c r="F19" i="14"/>
  <c r="G14" i="14"/>
  <c r="F54" i="12"/>
  <c r="F46" i="12"/>
  <c r="G83" i="12"/>
  <c r="G68" i="12"/>
  <c r="G77" i="12"/>
  <c r="G76" i="12"/>
  <c r="G73" i="12"/>
  <c r="G72" i="12"/>
  <c r="G70" i="12"/>
  <c r="G52" i="12"/>
  <c r="G51" i="12"/>
  <c r="G51" i="8"/>
  <c r="F3" i="7"/>
  <c r="D17" i="6"/>
  <c r="F21" i="38" s="1"/>
  <c r="D22" i="5"/>
  <c r="E48" i="4"/>
  <c r="D21" i="4"/>
  <c r="E7" i="3"/>
  <c r="F18" i="38" s="1"/>
  <c r="D7" i="3"/>
  <c r="F39" i="27"/>
  <c r="C16" i="22"/>
  <c r="E49" i="38" s="1"/>
  <c r="E9" i="22"/>
  <c r="C4" i="22"/>
  <c r="E46" i="38" s="1"/>
  <c r="G34" i="38"/>
  <c r="C14" i="18"/>
  <c r="C7" i="18"/>
  <c r="C3" i="18"/>
  <c r="G25" i="16"/>
  <c r="E44" i="15"/>
  <c r="E30" i="15"/>
  <c r="E22" i="15"/>
  <c r="E17" i="15"/>
  <c r="E8" i="15"/>
  <c r="G8" i="15" s="1"/>
  <c r="E2" i="15"/>
  <c r="E46" i="12"/>
  <c r="C14" i="10"/>
  <c r="C3" i="10"/>
  <c r="G3" i="9"/>
  <c r="E3" i="7"/>
  <c r="C17" i="6"/>
  <c r="E21" i="38" s="1"/>
  <c r="E91" i="5"/>
  <c r="C74" i="5"/>
  <c r="E67" i="5"/>
  <c r="C58" i="5"/>
  <c r="C39" i="5"/>
  <c r="C30" i="5"/>
  <c r="C22" i="5"/>
  <c r="C13" i="5"/>
  <c r="C3" i="5"/>
  <c r="F42" i="26"/>
  <c r="F46" i="26"/>
  <c r="E15" i="18"/>
  <c r="E19" i="22"/>
  <c r="E17" i="22"/>
  <c r="G47" i="15"/>
  <c r="H53" i="27"/>
  <c r="H51" i="27"/>
  <c r="H49" i="27"/>
  <c r="H48" i="27"/>
  <c r="H47" i="27"/>
  <c r="H46" i="27"/>
  <c r="H44" i="27"/>
  <c r="H43" i="27"/>
  <c r="K20" i="27"/>
  <c r="F20" i="27" s="1"/>
  <c r="K8" i="27"/>
  <c r="F8" i="27" s="1"/>
  <c r="K6" i="27"/>
  <c r="F6" i="27" s="1"/>
  <c r="K5" i="27"/>
  <c r="F2" i="16"/>
  <c r="G85" i="12" l="1"/>
  <c r="F25" i="9"/>
  <c r="F24" i="38" s="1"/>
  <c r="I24" i="38" s="1"/>
  <c r="E5" i="38"/>
  <c r="E4" i="22"/>
  <c r="G5" i="14"/>
  <c r="E13" i="5"/>
  <c r="C2" i="5"/>
  <c r="G3" i="7"/>
  <c r="F5" i="27"/>
  <c r="F19" i="27" s="1"/>
  <c r="F22" i="27" s="1"/>
  <c r="K19" i="27"/>
  <c r="K22" i="27" s="1"/>
  <c r="J22" i="27" s="1"/>
  <c r="G49" i="38"/>
  <c r="I50" i="38"/>
  <c r="G50" i="38"/>
  <c r="G17" i="15"/>
  <c r="G22" i="15"/>
  <c r="E3" i="18"/>
  <c r="E4" i="4"/>
  <c r="F19" i="38"/>
  <c r="F12" i="38"/>
  <c r="E10" i="36"/>
  <c r="I46" i="38"/>
  <c r="G46" i="38"/>
  <c r="I47" i="38"/>
  <c r="G47" i="38"/>
  <c r="E14" i="18"/>
  <c r="E7" i="18"/>
  <c r="E2" i="17"/>
  <c r="G19" i="14"/>
  <c r="E14" i="10"/>
  <c r="I21" i="38"/>
  <c r="I18" i="38"/>
  <c r="E58" i="5"/>
  <c r="E39" i="5"/>
  <c r="E3" i="5"/>
  <c r="D2" i="21"/>
  <c r="D51" i="21" s="1"/>
  <c r="E3" i="10"/>
  <c r="E74" i="5"/>
  <c r="E12" i="38"/>
  <c r="G2" i="15"/>
  <c r="G30" i="15"/>
  <c r="H51" i="8"/>
  <c r="H18" i="27"/>
  <c r="H20" i="27"/>
  <c r="H21" i="27"/>
  <c r="H16" i="27"/>
  <c r="H6" i="27"/>
  <c r="H17" i="27"/>
  <c r="H12" i="27"/>
  <c r="H14" i="27"/>
  <c r="G60" i="29"/>
  <c r="G54" i="29" s="1"/>
  <c r="F27" i="38"/>
  <c r="G44" i="15"/>
  <c r="G34" i="15"/>
  <c r="G36" i="15"/>
  <c r="G19" i="16"/>
  <c r="G2" i="16"/>
  <c r="E22" i="5"/>
  <c r="C41" i="37"/>
  <c r="E34" i="37"/>
  <c r="C30" i="19"/>
  <c r="E33" i="38" s="1"/>
  <c r="E26" i="19"/>
  <c r="F28" i="2"/>
  <c r="H28" i="2" s="1"/>
  <c r="E13" i="19"/>
  <c r="G21" i="9"/>
  <c r="E21" i="4"/>
  <c r="E13" i="4"/>
  <c r="E18" i="38"/>
  <c r="G18" i="38" s="1"/>
  <c r="F7" i="3"/>
  <c r="E48" i="5"/>
  <c r="E30" i="5"/>
  <c r="G21" i="38"/>
  <c r="E17" i="6"/>
  <c r="E2" i="29"/>
  <c r="E61" i="29" s="1"/>
  <c r="G2" i="8"/>
  <c r="G60" i="8" s="1"/>
  <c r="F23" i="38" s="1"/>
  <c r="D16" i="17"/>
  <c r="E16" i="22"/>
  <c r="F2" i="8"/>
  <c r="E19" i="38"/>
  <c r="F7" i="2"/>
  <c r="G7" i="2" s="1"/>
  <c r="F6" i="2"/>
  <c r="H6" i="2" s="1"/>
  <c r="E2" i="37"/>
  <c r="D2" i="18"/>
  <c r="D28" i="18" s="1"/>
  <c r="F32" i="38" s="1"/>
  <c r="C23" i="19"/>
  <c r="C24" i="19" s="1"/>
  <c r="D13" i="22"/>
  <c r="D17" i="10"/>
  <c r="C24" i="36"/>
  <c r="D36" i="22"/>
  <c r="F51" i="38" s="1"/>
  <c r="E17" i="7"/>
  <c r="E61" i="7" s="1"/>
  <c r="C36" i="22"/>
  <c r="E24" i="22"/>
  <c r="F33" i="16"/>
  <c r="F30" i="38" s="1"/>
  <c r="D30" i="19"/>
  <c r="F33" i="38" s="1"/>
  <c r="E48" i="15"/>
  <c r="E51" i="38"/>
  <c r="E33" i="16"/>
  <c r="C16" i="17"/>
  <c r="C2" i="18"/>
  <c r="D2" i="5"/>
  <c r="D57" i="5"/>
  <c r="E48" i="38"/>
  <c r="C13" i="22"/>
  <c r="G4" i="29"/>
  <c r="G15" i="29"/>
  <c r="G28" i="29"/>
  <c r="G9" i="29"/>
  <c r="C57" i="5"/>
  <c r="C32" i="19"/>
  <c r="C35" i="19" s="1"/>
  <c r="E36" i="2"/>
  <c r="E43" i="2" s="1"/>
  <c r="C17" i="10"/>
  <c r="E25" i="38" s="1"/>
  <c r="H8" i="27"/>
  <c r="F29" i="2"/>
  <c r="H29" i="2" s="1"/>
  <c r="F34" i="2"/>
  <c r="G34" i="2" s="1"/>
  <c r="F2" i="12"/>
  <c r="F85" i="12" s="1"/>
  <c r="D24" i="36"/>
  <c r="F32" i="2"/>
  <c r="F31" i="2"/>
  <c r="H31" i="2" s="1"/>
  <c r="F41" i="2"/>
  <c r="G41" i="2" s="1"/>
  <c r="F40" i="2"/>
  <c r="F37" i="2"/>
  <c r="F38" i="2"/>
  <c r="F27" i="2"/>
  <c r="H27" i="2" s="1"/>
  <c r="F48" i="15"/>
  <c r="F29" i="38" s="1"/>
  <c r="F19" i="2"/>
  <c r="F17" i="2"/>
  <c r="F14" i="2"/>
  <c r="H14" i="2" s="1"/>
  <c r="F11" i="2"/>
  <c r="H5" i="2"/>
  <c r="G5" i="2"/>
  <c r="E2" i="21" l="1"/>
  <c r="G25" i="9"/>
  <c r="E41" i="37"/>
  <c r="E40" i="38"/>
  <c r="G40" i="38" s="1"/>
  <c r="H5" i="27"/>
  <c r="D19" i="10"/>
  <c r="F25" i="38"/>
  <c r="G25" i="38" s="1"/>
  <c r="E22" i="38"/>
  <c r="G33" i="38"/>
  <c r="I33" i="38"/>
  <c r="G12" i="38"/>
  <c r="I12" i="38"/>
  <c r="I27" i="38"/>
  <c r="I23" i="38"/>
  <c r="F48" i="38"/>
  <c r="E13" i="22"/>
  <c r="I51" i="38"/>
  <c r="G51" i="38"/>
  <c r="I32" i="38"/>
  <c r="F25" i="2"/>
  <c r="G25" i="2" s="1"/>
  <c r="F31" i="38"/>
  <c r="I30" i="38"/>
  <c r="I29" i="38"/>
  <c r="I19" i="38"/>
  <c r="G19" i="38"/>
  <c r="F27" i="27"/>
  <c r="H10" i="27"/>
  <c r="E30" i="19"/>
  <c r="H55" i="27"/>
  <c r="E17" i="10"/>
  <c r="C19" i="10"/>
  <c r="E29" i="38"/>
  <c r="G29" i="38" s="1"/>
  <c r="G48" i="15"/>
  <c r="E30" i="38"/>
  <c r="G30" i="38" s="1"/>
  <c r="G33" i="16"/>
  <c r="E57" i="5"/>
  <c r="E2" i="5"/>
  <c r="F60" i="8"/>
  <c r="H2" i="8"/>
  <c r="E31" i="38"/>
  <c r="E16" i="17"/>
  <c r="F12" i="2"/>
  <c r="G12" i="2" s="1"/>
  <c r="E53" i="4"/>
  <c r="E28" i="14"/>
  <c r="G2" i="14"/>
  <c r="C28" i="18"/>
  <c r="E32" i="38" s="1"/>
  <c r="G32" i="38" s="1"/>
  <c r="E2" i="18"/>
  <c r="G2" i="29"/>
  <c r="G61" i="29" s="1"/>
  <c r="F3" i="2"/>
  <c r="G3" i="2" s="1"/>
  <c r="E36" i="22"/>
  <c r="G6" i="2"/>
  <c r="F8" i="2"/>
  <c r="G8" i="2" s="1"/>
  <c r="H7" i="2"/>
  <c r="G29" i="2"/>
  <c r="F18" i="2"/>
  <c r="G27" i="2"/>
  <c r="E24" i="36"/>
  <c r="E24" i="38"/>
  <c r="G24" i="38" s="1"/>
  <c r="F15" i="2"/>
  <c r="G15" i="2" s="1"/>
  <c r="D100" i="5"/>
  <c r="C100" i="5"/>
  <c r="E20" i="38" s="1"/>
  <c r="J19" i="27"/>
  <c r="G28" i="2"/>
  <c r="H32" i="2"/>
  <c r="G32" i="2"/>
  <c r="G31" i="2"/>
  <c r="G40" i="2"/>
  <c r="F42" i="2"/>
  <c r="G42" i="2" s="1"/>
  <c r="H37" i="2"/>
  <c r="G37" i="2"/>
  <c r="H38" i="2"/>
  <c r="F39" i="2"/>
  <c r="G39" i="2" s="1"/>
  <c r="G38" i="2"/>
  <c r="F26" i="2"/>
  <c r="F23" i="2"/>
  <c r="H23" i="2" s="1"/>
  <c r="F28" i="14"/>
  <c r="F28" i="38" s="1"/>
  <c r="G19" i="2"/>
  <c r="H19" i="2"/>
  <c r="H17" i="2"/>
  <c r="G17" i="2"/>
  <c r="G14" i="2"/>
  <c r="H11" i="2"/>
  <c r="G11" i="2"/>
  <c r="F58" i="27" l="1"/>
  <c r="E4" i="38"/>
  <c r="I25" i="38"/>
  <c r="E15" i="38"/>
  <c r="C113" i="5"/>
  <c r="H25" i="2"/>
  <c r="H22" i="27"/>
  <c r="H27" i="27" s="1"/>
  <c r="D113" i="5"/>
  <c r="F20" i="38"/>
  <c r="I48" i="38"/>
  <c r="G48" i="38"/>
  <c r="I31" i="38"/>
  <c r="G31" i="38"/>
  <c r="I28" i="38"/>
  <c r="E23" i="38"/>
  <c r="G23" i="38" s="1"/>
  <c r="H60" i="8"/>
  <c r="E28" i="18"/>
  <c r="E100" i="5"/>
  <c r="E19" i="10"/>
  <c r="E28" i="38"/>
  <c r="G28" i="38" s="1"/>
  <c r="G28" i="14"/>
  <c r="H3" i="2"/>
  <c r="H8" i="2"/>
  <c r="F24" i="2"/>
  <c r="G24" i="2" s="1"/>
  <c r="H15" i="2"/>
  <c r="F30" i="2"/>
  <c r="G18" i="2"/>
  <c r="H18" i="2"/>
  <c r="F33" i="2"/>
  <c r="H33" i="2" s="1"/>
  <c r="H26" i="2"/>
  <c r="G26" i="2"/>
  <c r="G23" i="2"/>
  <c r="H12" i="2"/>
  <c r="G4" i="38" l="1"/>
  <c r="I20" i="38"/>
  <c r="G20" i="38"/>
  <c r="E101" i="5"/>
  <c r="E113" i="5" s="1"/>
  <c r="H24" i="2"/>
  <c r="F13" i="2"/>
  <c r="H13" i="2" s="1"/>
  <c r="F20" i="2"/>
  <c r="H20" i="2" s="1"/>
  <c r="H30" i="2"/>
  <c r="G30" i="2"/>
  <c r="G33" i="2"/>
  <c r="F22" i="2"/>
  <c r="G13" i="2" l="1"/>
  <c r="G20" i="2"/>
  <c r="G22" i="2"/>
  <c r="H22" i="2"/>
  <c r="F16" i="2"/>
  <c r="H16" i="2" l="1"/>
  <c r="G16" i="2"/>
  <c r="E27" i="38" l="1"/>
  <c r="G27" i="38" s="1"/>
  <c r="G22" i="29" l="1"/>
  <c r="F21" i="2" l="1"/>
  <c r="H21" i="2" l="1"/>
  <c r="F35" i="2"/>
  <c r="G21" i="2"/>
  <c r="G35" i="2" s="1"/>
  <c r="H35" i="2" l="1"/>
  <c r="D23" i="19"/>
  <c r="E23" i="19" s="1"/>
  <c r="D24" i="19" l="1"/>
  <c r="D32" i="19"/>
  <c r="G39" i="27"/>
  <c r="G58" i="27" s="1"/>
  <c r="F5" i="38" l="1"/>
  <c r="F15" i="38" s="1"/>
  <c r="H39" i="27"/>
  <c r="H58" i="27" s="1"/>
  <c r="H59" i="27" s="1"/>
  <c r="D35" i="19"/>
  <c r="E32" i="19"/>
  <c r="I5" i="38" l="1"/>
  <c r="G5" i="38"/>
  <c r="F4" i="2"/>
  <c r="I15" i="38" l="1"/>
  <c r="G4" i="2"/>
  <c r="H4" i="2"/>
  <c r="F9" i="2"/>
  <c r="G9" i="2" l="1"/>
  <c r="F36" i="2"/>
  <c r="H9" i="2"/>
  <c r="H36" i="2" l="1"/>
  <c r="F43" i="2"/>
  <c r="G36" i="2"/>
  <c r="G43" i="2" s="1"/>
  <c r="G15" i="38" l="1"/>
  <c r="F37" i="38" l="1"/>
  <c r="I37" i="38" l="1"/>
  <c r="F26" i="38" l="1"/>
  <c r="I26" i="38" s="1"/>
  <c r="E37" i="38" l="1"/>
  <c r="G37" i="38" l="1"/>
  <c r="E10" i="21"/>
  <c r="E51" i="21" s="1"/>
  <c r="G42" i="7" l="1"/>
  <c r="G48" i="7" l="1"/>
  <c r="G39" i="7"/>
  <c r="G40" i="7"/>
  <c r="G7" i="7"/>
  <c r="G17" i="7" s="1"/>
  <c r="F17" i="7"/>
  <c r="F61" i="7" s="1"/>
  <c r="G61" i="7" l="1"/>
  <c r="F22" i="38"/>
  <c r="G22" i="38" l="1"/>
  <c r="F44" i="38"/>
  <c r="I22" i="38"/>
  <c r="I44" i="38" s="1"/>
  <c r="F45" i="38" l="1"/>
  <c r="I45" i="38" s="1"/>
  <c r="F52" i="38" l="1"/>
  <c r="I52" i="38" l="1"/>
  <c r="E2" i="12"/>
  <c r="E85" i="12" s="1"/>
  <c r="E26" i="38" s="1"/>
  <c r="G26" i="38" l="1"/>
  <c r="E44" i="38"/>
  <c r="E45" i="38" l="1"/>
  <c r="G44" i="38"/>
  <c r="G45" i="38" l="1"/>
  <c r="E52" i="38"/>
  <c r="G52" i="38" s="1"/>
</calcChain>
</file>

<file path=xl/comments1.xml><?xml version="1.0" encoding="utf-8"?>
<comments xmlns="http://schemas.openxmlformats.org/spreadsheetml/2006/main">
  <authors>
    <author>Alain</author>
  </authors>
  <commentList>
    <comment ref="B40" authorId="0" shapeId="0">
      <text>
        <r>
          <rPr>
            <b/>
            <sz val="9"/>
            <color indexed="81"/>
            <rFont val="Tahoma"/>
            <charset val="1"/>
          </rPr>
          <t>Alain:</t>
        </r>
        <r>
          <rPr>
            <sz val="9"/>
            <color indexed="81"/>
            <rFont val="Tahoma"/>
            <charset val="1"/>
          </rPr>
          <t xml:space="preserve">
y compris G.TABOULOT</t>
        </r>
      </text>
    </comment>
  </commentList>
</comments>
</file>

<file path=xl/comments2.xml><?xml version="1.0" encoding="utf-8"?>
<comments xmlns="http://schemas.openxmlformats.org/spreadsheetml/2006/main">
  <authors>
    <author>ATH</author>
  </authors>
  <commentList>
    <comment ref="F47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mois de prestations sbm
</t>
        </r>
      </text>
    </comment>
  </commentList>
</comments>
</file>

<file path=xl/sharedStrings.xml><?xml version="1.0" encoding="utf-8"?>
<sst xmlns="http://schemas.openxmlformats.org/spreadsheetml/2006/main" count="1712" uniqueCount="1302">
  <si>
    <t>Produits</t>
  </si>
  <si>
    <t xml:space="preserve">Licences budgétisées </t>
  </si>
  <si>
    <t>Autres produits</t>
  </si>
  <si>
    <t>MSJA : Aides aux actions</t>
  </si>
  <si>
    <t>Sponsoring</t>
  </si>
  <si>
    <t>Sbm</t>
  </si>
  <si>
    <t>Super 16</t>
  </si>
  <si>
    <t>Total Produits</t>
  </si>
  <si>
    <t>Charges</t>
  </si>
  <si>
    <t>Coordination Sportive</t>
  </si>
  <si>
    <t>Traditionnel</t>
  </si>
  <si>
    <t>Clubs sportifs</t>
  </si>
  <si>
    <t>Cdf Tirs</t>
  </si>
  <si>
    <t>Arbitrage</t>
  </si>
  <si>
    <t>Jeunes</t>
  </si>
  <si>
    <t>Féminines</t>
  </si>
  <si>
    <t>Sport Entreprise &amp; Adapté</t>
  </si>
  <si>
    <t>Labellisation</t>
  </si>
  <si>
    <t>Dtn</t>
  </si>
  <si>
    <t>Médical</t>
  </si>
  <si>
    <t>Communication</t>
  </si>
  <si>
    <t>Frais généraux Administratifs</t>
  </si>
  <si>
    <t>Frais généraux Structure</t>
  </si>
  <si>
    <t>Fonctionnement FIB</t>
  </si>
  <si>
    <t>Informatique</t>
  </si>
  <si>
    <t>Fonctionnement Boutique</t>
  </si>
  <si>
    <t>Achats Produits revendus</t>
  </si>
  <si>
    <t>Commission Equipements</t>
  </si>
  <si>
    <t>Projets Développement</t>
  </si>
  <si>
    <t>charges à répartir</t>
  </si>
  <si>
    <t>Total des charges courantes</t>
  </si>
  <si>
    <t>Résultat courant</t>
  </si>
  <si>
    <t>Produits financiers</t>
  </si>
  <si>
    <t>Charges financiers</t>
  </si>
  <si>
    <t xml:space="preserve">                            Résultat financier</t>
  </si>
  <si>
    <t>Produits exceptionnels</t>
  </si>
  <si>
    <t>Charges exceptionnelles</t>
  </si>
  <si>
    <t>Résultat exceptionnel</t>
  </si>
  <si>
    <t>RESULTAT NET</t>
  </si>
  <si>
    <t xml:space="preserve"> </t>
  </si>
  <si>
    <t>Résutat financier</t>
  </si>
  <si>
    <t>ACTIONS</t>
  </si>
  <si>
    <t>Déplacements Responsable</t>
  </si>
  <si>
    <t>Réunions Commission</t>
  </si>
  <si>
    <t>Commission Calendrier</t>
  </si>
  <si>
    <t>Commission Règlement</t>
  </si>
  <si>
    <t xml:space="preserve">  Frais Dplt des commissaires techniques</t>
  </si>
  <si>
    <t xml:space="preserve">  Récompenses, maillots</t>
  </si>
  <si>
    <t xml:space="preserve">  Produits CDF</t>
  </si>
  <si>
    <t xml:space="preserve">  Frais de com, affiches, programmes, animations</t>
  </si>
  <si>
    <t xml:space="preserve">  Frais Dplt commissaires techniques</t>
  </si>
  <si>
    <t xml:space="preserve">  Frais de com, affiches, programmes.</t>
  </si>
  <si>
    <t xml:space="preserve">  Frais de préparation et de mise en place </t>
  </si>
  <si>
    <t xml:space="preserve">   Phases régionales et inter-régionales</t>
  </si>
  <si>
    <t>indemnités aux équipes</t>
  </si>
  <si>
    <t>Frais de préparation.</t>
  </si>
  <si>
    <t xml:space="preserve">   Coût de la phase finale</t>
  </si>
  <si>
    <t xml:space="preserve">Frais de préparation </t>
  </si>
  <si>
    <t>Récompenses, maillots</t>
  </si>
  <si>
    <t>6 -Frais Fonctionnement</t>
  </si>
  <si>
    <t>Réunions Com Traditionnel</t>
  </si>
  <si>
    <t>Frais Organisation Compét.</t>
  </si>
  <si>
    <t>Frais Présidence</t>
  </si>
  <si>
    <t>Personnel activité</t>
  </si>
  <si>
    <t>TOTAL TRADITIONNEL</t>
  </si>
  <si>
    <t>CLUBS MASCULINS</t>
  </si>
  <si>
    <t>1- Elite 1 Masculins</t>
  </si>
  <si>
    <t xml:space="preserve">Primes </t>
  </si>
  <si>
    <t>Déplacements courts</t>
  </si>
  <si>
    <t>Déplacements longs</t>
  </si>
  <si>
    <t>Délégués</t>
  </si>
  <si>
    <t>Coupes d'europe</t>
  </si>
  <si>
    <t>2- Elite 2 Masculins</t>
  </si>
  <si>
    <t>3 - National 1</t>
  </si>
  <si>
    <t>4 - National 2</t>
  </si>
  <si>
    <t>5 - National 3</t>
  </si>
  <si>
    <t>6 - National 4</t>
  </si>
  <si>
    <t>Primes</t>
  </si>
  <si>
    <t xml:space="preserve">Déplacements  </t>
  </si>
  <si>
    <t>Arbitres</t>
  </si>
  <si>
    <t>CLUBS FEMININS</t>
  </si>
  <si>
    <t>1- Elite Féminins</t>
  </si>
  <si>
    <t>Coupe Europe</t>
  </si>
  <si>
    <t>2 - National 1</t>
  </si>
  <si>
    <t>3 - National 2</t>
  </si>
  <si>
    <t>FINALES CLUBS</t>
  </si>
  <si>
    <t>Récompenses maillots</t>
  </si>
  <si>
    <t>Déplacements joueurs</t>
  </si>
  <si>
    <t>Déplacements officiels</t>
  </si>
  <si>
    <t>Organisations finales clubs</t>
  </si>
  <si>
    <t xml:space="preserve"> FONCTIONNEMENT</t>
  </si>
  <si>
    <t xml:space="preserve"> Com Clubs </t>
  </si>
  <si>
    <t xml:space="preserve">Com litiges  </t>
  </si>
  <si>
    <t>Superviseur</t>
  </si>
  <si>
    <t>Aides exceptionnelles</t>
  </si>
  <si>
    <t>Frais de fonctionnement</t>
  </si>
  <si>
    <t>TOTAL CLUBS SPORTIFS</t>
  </si>
  <si>
    <t>Restauration</t>
  </si>
  <si>
    <t>Hébergement</t>
  </si>
  <si>
    <t>Récompenses</t>
  </si>
  <si>
    <t>Déplacements  Joueurs</t>
  </si>
  <si>
    <t>Déplacements Arbitres</t>
  </si>
  <si>
    <t>Déplacements Officiels</t>
  </si>
  <si>
    <t>Organisation Compétition</t>
  </si>
  <si>
    <t>Com Evénementielle</t>
  </si>
  <si>
    <t>Total CDF de Tirs</t>
  </si>
  <si>
    <t>ACTIVITES</t>
  </si>
  <si>
    <t xml:space="preserve">Equipements </t>
  </si>
  <si>
    <t>Tenues</t>
  </si>
  <si>
    <t>Matériel</t>
  </si>
  <si>
    <t>Formation</t>
  </si>
  <si>
    <t xml:space="preserve">Arbitrage Compétitions </t>
  </si>
  <si>
    <t>Compétitions Internationales</t>
  </si>
  <si>
    <t>Compétitions Nationales</t>
  </si>
  <si>
    <t>Tournois nationaux</t>
  </si>
  <si>
    <t>FONCTIONNEMENT</t>
  </si>
  <si>
    <t>Frais  Présidence</t>
  </si>
  <si>
    <t>COMPETITIONS NATIONALES</t>
  </si>
  <si>
    <t>Déplacements des joueurs</t>
  </si>
  <si>
    <t>Frais Organisation</t>
  </si>
  <si>
    <t>Récompenses - Maillots</t>
  </si>
  <si>
    <t>Frais organisation</t>
  </si>
  <si>
    <t>SUBVENTIONS ACTIVITE JEUNES CBD</t>
  </si>
  <si>
    <t>Frais Commission Jeunes</t>
  </si>
  <si>
    <t>Frais Organisation Compétitions</t>
  </si>
  <si>
    <t xml:space="preserve"> COMMISSION JEUNES</t>
  </si>
  <si>
    <t>COMPETITIONS</t>
  </si>
  <si>
    <t>Commissaires</t>
  </si>
  <si>
    <t>Commission Féminines</t>
  </si>
  <si>
    <t>Déplacements cadres techniques</t>
  </si>
  <si>
    <t>Déplacements médecins-kiné</t>
  </si>
  <si>
    <t>Frais de communication</t>
  </si>
  <si>
    <t>HAUT NIVEAU</t>
  </si>
  <si>
    <t>France seniors garçons</t>
  </si>
  <si>
    <t>France seniors filles</t>
  </si>
  <si>
    <t>Structures</t>
  </si>
  <si>
    <t>Vacations cadres techniques</t>
  </si>
  <si>
    <t>Athlètes</t>
  </si>
  <si>
    <t>Séniors</t>
  </si>
  <si>
    <t>UNSS</t>
  </si>
  <si>
    <t>Aides emploi comité</t>
  </si>
  <si>
    <t>FONCTIONNEMENT DE LA DTN</t>
  </si>
  <si>
    <t>Personnel de la DTN</t>
  </si>
  <si>
    <t>Le DTN</t>
  </si>
  <si>
    <t>Fonctionnement</t>
  </si>
  <si>
    <t>TOTAUX</t>
  </si>
  <si>
    <t>Secrétariat médical</t>
  </si>
  <si>
    <t>Amortissements</t>
  </si>
  <si>
    <t>TOTAL COMMISSION MEDICALE</t>
  </si>
  <si>
    <t xml:space="preserve"> Communication</t>
  </si>
  <si>
    <t>Affiches</t>
  </si>
  <si>
    <t>Supports promotionnels</t>
  </si>
  <si>
    <t xml:space="preserve">Matériel </t>
  </si>
  <si>
    <t>Médias et Audiovisuel</t>
  </si>
  <si>
    <t>Développement</t>
  </si>
  <si>
    <t>Promotion Publicité</t>
  </si>
  <si>
    <t>Publicité</t>
  </si>
  <si>
    <t>Personnel Activité</t>
  </si>
  <si>
    <t>Frais de Présidence</t>
  </si>
  <si>
    <t>TOTAL COMMUNICATION</t>
  </si>
  <si>
    <t>Eau -Gaz -Electricité</t>
  </si>
  <si>
    <t xml:space="preserve">Fournitures Bureau </t>
  </si>
  <si>
    <t>Licences</t>
  </si>
  <si>
    <t>Divers  imprimés</t>
  </si>
  <si>
    <t>Petit matériel</t>
  </si>
  <si>
    <t>Entretien - Maintenance -Location</t>
  </si>
  <si>
    <t>Location  photocopieurs</t>
  </si>
  <si>
    <t>Entretien Locaux</t>
  </si>
  <si>
    <t>Maintenance Logiciels</t>
  </si>
  <si>
    <t>Frais Co-propriété</t>
  </si>
  <si>
    <t>Locations diverses</t>
  </si>
  <si>
    <t>Loc installation téléphonique</t>
  </si>
  <si>
    <t>Assurances - Taxes</t>
  </si>
  <si>
    <t>Protection Juridique</t>
  </si>
  <si>
    <t>Impôts locaux</t>
  </si>
  <si>
    <t>Téléphone - Affranchissements</t>
  </si>
  <si>
    <t>Téléphone</t>
  </si>
  <si>
    <t>Téléphone mobile</t>
  </si>
  <si>
    <t>Affranchissements</t>
  </si>
  <si>
    <t>Documentation générale</t>
  </si>
  <si>
    <t>Déplacements du  Personnel</t>
  </si>
  <si>
    <t>Services sociaux</t>
  </si>
  <si>
    <t>Amendes</t>
  </si>
  <si>
    <t>Véhicule Fédération</t>
  </si>
  <si>
    <t>Frais Financiers</t>
  </si>
  <si>
    <t>Frais de banque</t>
  </si>
  <si>
    <t>Locaux</t>
  </si>
  <si>
    <t>Agencements</t>
  </si>
  <si>
    <t>Matériel Bureau</t>
  </si>
  <si>
    <t>Matériel Audiovisuel</t>
  </si>
  <si>
    <t>Matériel photographique</t>
  </si>
  <si>
    <t>Véhicule</t>
  </si>
  <si>
    <t>Personnel Administratif</t>
  </si>
  <si>
    <t>Personnel Siège</t>
  </si>
  <si>
    <t>Prestations pour SBM</t>
  </si>
  <si>
    <t>Déplacements  Elus - Congrès</t>
  </si>
  <si>
    <t>Assemblée Générale</t>
  </si>
  <si>
    <t>Frais Bureau Fédéral</t>
  </si>
  <si>
    <t>Frais Bureau Executif</t>
  </si>
  <si>
    <t>Frais Comité Directeur</t>
  </si>
  <si>
    <t>Frais Secrétariat Général</t>
  </si>
  <si>
    <t>Frais Trésorerie Générale</t>
  </si>
  <si>
    <t>Invitations Présidents Cbd</t>
  </si>
  <si>
    <t>Contrôle de gestion</t>
  </si>
  <si>
    <t>Commissions Affinitaires &amp; Cnosf</t>
  </si>
  <si>
    <t>Comité National Olympique</t>
  </si>
  <si>
    <t>Commission FSCF</t>
  </si>
  <si>
    <t>Commission FSGT</t>
  </si>
  <si>
    <t>Autres Commissions Ffsb</t>
  </si>
  <si>
    <t>Commission Administrative</t>
  </si>
  <si>
    <t>Commission Finances</t>
  </si>
  <si>
    <t>Frais généraux</t>
  </si>
  <si>
    <t>Obsèques,Dons,Etrennes</t>
  </si>
  <si>
    <t>Cotisations</t>
  </si>
  <si>
    <t>Réceptions</t>
  </si>
  <si>
    <t xml:space="preserve"> TOTAL FRAIS GENERAUX STRUCTURE</t>
  </si>
  <si>
    <t>Déplacements - Missions</t>
  </si>
  <si>
    <t>Commission sportive</t>
  </si>
  <si>
    <t>Comité directeur</t>
  </si>
  <si>
    <t>Réunions et Déplacements</t>
  </si>
  <si>
    <t>Cotisation FIB</t>
  </si>
  <si>
    <t>FONCTIONNEMENT FIB</t>
  </si>
  <si>
    <t>Internet</t>
  </si>
  <si>
    <t>Hébergement Site</t>
  </si>
  <si>
    <t>Fonctionnement internet</t>
  </si>
  <si>
    <t>Logiciels</t>
  </si>
  <si>
    <t>Infogerence</t>
  </si>
  <si>
    <t>Déplacements Président</t>
  </si>
  <si>
    <t>Maintenance Matériel</t>
  </si>
  <si>
    <t>Achats Petit mat &amp; Licences</t>
  </si>
  <si>
    <t>Locations matériels</t>
  </si>
  <si>
    <t>Locations logiciels</t>
  </si>
  <si>
    <t>PRODUITS</t>
  </si>
  <si>
    <t xml:space="preserve">Boutique </t>
  </si>
  <si>
    <t>Articles sportifs</t>
  </si>
  <si>
    <t>Maillots Cdf</t>
  </si>
  <si>
    <t>Imprimés administratifs</t>
  </si>
  <si>
    <t>Matériel Arbitrage</t>
  </si>
  <si>
    <t>Ports sur ventes</t>
  </si>
  <si>
    <t>Ventes matériels</t>
  </si>
  <si>
    <t>Ventes médailles CDF</t>
  </si>
  <si>
    <t>ACHATS &amp; VARIATION DE STOCKS</t>
  </si>
  <si>
    <t>Frais Boutique</t>
  </si>
  <si>
    <t>TAUX DE MARGE NETTE</t>
  </si>
  <si>
    <t>Produits Financiers</t>
  </si>
  <si>
    <t>Intérêts de placement</t>
  </si>
  <si>
    <t>Autres revenus financiers</t>
  </si>
  <si>
    <t>Charges financières</t>
  </si>
  <si>
    <t>RESULTAT FINANCIER</t>
  </si>
  <si>
    <t>Produits sur exercices antérieurs</t>
  </si>
  <si>
    <t>Dons exceptionnels</t>
  </si>
  <si>
    <t>Divers</t>
  </si>
  <si>
    <t xml:space="preserve">Reprise provision </t>
  </si>
  <si>
    <t>Charges sur exercices antérieurs</t>
  </si>
  <si>
    <t>Provisions pour créances douteuses</t>
  </si>
  <si>
    <t>Provisions pour dépréciation stocks</t>
  </si>
  <si>
    <t>Provisions pour litiges</t>
  </si>
  <si>
    <t>RESULTAT EXCEPTIONNEL</t>
  </si>
  <si>
    <t>Abonnements Licenciés</t>
  </si>
  <si>
    <t>Abonnements As</t>
  </si>
  <si>
    <t>Abonnements volontaires</t>
  </si>
  <si>
    <t>Insertions publicitaires</t>
  </si>
  <si>
    <t>Retrocession prix licences</t>
  </si>
  <si>
    <t xml:space="preserve">Charges  </t>
  </si>
  <si>
    <t>Piges Journalistes</t>
  </si>
  <si>
    <t>Déplacements Journalistes</t>
  </si>
  <si>
    <t>Prestations Administratives</t>
  </si>
  <si>
    <t>Comité Pilotage</t>
  </si>
  <si>
    <t>Total Charges</t>
  </si>
  <si>
    <t>RESULTAT SBM</t>
  </si>
  <si>
    <t>COMPTES A REPARTIR</t>
  </si>
  <si>
    <t xml:space="preserve">Maillots </t>
  </si>
  <si>
    <t>CDF</t>
  </si>
  <si>
    <t>Médailles &amp; Gravures CDF</t>
  </si>
  <si>
    <t>Médailles Dirigeants</t>
  </si>
  <si>
    <t>Matériel DTN</t>
  </si>
  <si>
    <t>Articles de stockage</t>
  </si>
  <si>
    <t>Promo</t>
  </si>
  <si>
    <t>Loisir</t>
  </si>
  <si>
    <t>Autres Produits</t>
  </si>
  <si>
    <t>Redevances Concours</t>
  </si>
  <si>
    <t>Amendes licences</t>
  </si>
  <si>
    <t>Cotisations juridiques</t>
  </si>
  <si>
    <t>Indemnités aux équipes CDF A.S</t>
  </si>
  <si>
    <t>Déplacements des commissaires</t>
  </si>
  <si>
    <t>Produits triples jeunes</t>
  </si>
  <si>
    <t>Déplact Président</t>
  </si>
  <si>
    <t>Frais président délégué</t>
  </si>
  <si>
    <t>Produits divers</t>
  </si>
  <si>
    <t>licences</t>
  </si>
  <si>
    <t>Maintenance logiciels</t>
  </si>
  <si>
    <t>Amendes discipline</t>
  </si>
  <si>
    <t>Recettes SBM</t>
  </si>
  <si>
    <t xml:space="preserve">RECETTES FFSB   </t>
  </si>
  <si>
    <t xml:space="preserve">Licences  </t>
  </si>
  <si>
    <t>Honoraires E.C</t>
  </si>
  <si>
    <t>SMR</t>
  </si>
  <si>
    <t xml:space="preserve">Prévention et lutte anti-dopage </t>
  </si>
  <si>
    <t>Matériels et produits médicaux</t>
  </si>
  <si>
    <t>Matériels</t>
  </si>
  <si>
    <t>Produits médicaux</t>
  </si>
  <si>
    <t>Frais d'inscription</t>
  </si>
  <si>
    <t>Droits d'inscription</t>
  </si>
  <si>
    <t>TOTAL COORDINATION</t>
  </si>
  <si>
    <t>Entretien Mat - Mob Bureau</t>
  </si>
  <si>
    <t>Commission Informatique</t>
  </si>
  <si>
    <t>Amort site et matériels</t>
  </si>
  <si>
    <t>Assurances Licenciés</t>
  </si>
  <si>
    <t>Assur.  autres contrats</t>
  </si>
  <si>
    <t>Achats Energie-Imprimés-Fournitures</t>
  </si>
  <si>
    <t xml:space="preserve"> FRAIS GENERAUX ADMINISTRATIFS</t>
  </si>
  <si>
    <t>Provision sur titres</t>
  </si>
  <si>
    <t>Marge brute</t>
  </si>
  <si>
    <t>Taux de marge brute</t>
  </si>
  <si>
    <t>FRAIS D'EXPLOITATION</t>
  </si>
  <si>
    <t>RESULTAT BOUTIQUE</t>
  </si>
  <si>
    <t>PUBLIC HANDICAPE</t>
  </si>
  <si>
    <t>Frais techniques : amortiss.</t>
  </si>
  <si>
    <t xml:space="preserve">Total Dépenses  </t>
  </si>
  <si>
    <t xml:space="preserve">  </t>
  </si>
  <si>
    <t>Droits Engag. Clubs sportifs</t>
  </si>
  <si>
    <t>Total licences</t>
  </si>
  <si>
    <t>P.U</t>
  </si>
  <si>
    <t>Montant</t>
  </si>
  <si>
    <t xml:space="preserve">  Frais Dplt des Officiels</t>
  </si>
  <si>
    <t xml:space="preserve">  Frais d'organisation des compétitions</t>
  </si>
  <si>
    <t>2- HANDISPORT</t>
  </si>
  <si>
    <t xml:space="preserve">1- SPORT ADAPTE  </t>
  </si>
  <si>
    <t>Déplacements Commissaires</t>
  </si>
  <si>
    <t>Déplacements commissaires</t>
  </si>
  <si>
    <t>AIDES MJS</t>
  </si>
  <si>
    <t>Cadeaux (Médailles, divers)</t>
  </si>
  <si>
    <t>Déplacements divers</t>
  </si>
  <si>
    <t>fonctionnement</t>
  </si>
  <si>
    <t>Conseil de Discipline</t>
  </si>
  <si>
    <t>Provision pour risques</t>
  </si>
  <si>
    <t>1</t>
  </si>
  <si>
    <t xml:space="preserve"> Résultats A</t>
  </si>
  <si>
    <t>Résultat A</t>
  </si>
  <si>
    <t>Résultats A</t>
  </si>
  <si>
    <t>14-15</t>
  </si>
  <si>
    <t>18-19</t>
  </si>
  <si>
    <t>18-19 boutique</t>
  </si>
  <si>
    <t>RESTE A REALISER</t>
  </si>
  <si>
    <t>010911</t>
  </si>
  <si>
    <t>010912</t>
  </si>
  <si>
    <t>010913</t>
  </si>
  <si>
    <t>010914</t>
  </si>
  <si>
    <t>0210116</t>
  </si>
  <si>
    <t>0210113</t>
  </si>
  <si>
    <t>0210114</t>
  </si>
  <si>
    <t>0210115</t>
  </si>
  <si>
    <t>0210118</t>
  </si>
  <si>
    <t>0210124</t>
  </si>
  <si>
    <t>0210123</t>
  </si>
  <si>
    <t>0210125</t>
  </si>
  <si>
    <t>0210126</t>
  </si>
  <si>
    <t>0210131</t>
  </si>
  <si>
    <t>0210134</t>
  </si>
  <si>
    <t>0210133</t>
  </si>
  <si>
    <t>0210135</t>
  </si>
  <si>
    <t>0210136</t>
  </si>
  <si>
    <t>0210144</t>
  </si>
  <si>
    <t>0210143</t>
  </si>
  <si>
    <t>0210145</t>
  </si>
  <si>
    <t>0210146</t>
  </si>
  <si>
    <t>02101521</t>
  </si>
  <si>
    <t>02101525</t>
  </si>
  <si>
    <t>02101531</t>
  </si>
  <si>
    <t>02101536</t>
  </si>
  <si>
    <t>02101535</t>
  </si>
  <si>
    <t>0210191</t>
  </si>
  <si>
    <t>0210193</t>
  </si>
  <si>
    <t>0210194</t>
  </si>
  <si>
    <t>03131111</t>
  </si>
  <si>
    <t>03131112</t>
  </si>
  <si>
    <t>03131115</t>
  </si>
  <si>
    <t>03131116</t>
  </si>
  <si>
    <t>0313111A1</t>
  </si>
  <si>
    <t>0313111A2</t>
  </si>
  <si>
    <t>0313111A3</t>
  </si>
  <si>
    <t>0313111A5</t>
  </si>
  <si>
    <t>03131121</t>
  </si>
  <si>
    <t>03131122</t>
  </si>
  <si>
    <t>03131123</t>
  </si>
  <si>
    <t>03131125</t>
  </si>
  <si>
    <t>03131131</t>
  </si>
  <si>
    <t>03131132</t>
  </si>
  <si>
    <t>03131133</t>
  </si>
  <si>
    <t>03131135</t>
  </si>
  <si>
    <t>03131141</t>
  </si>
  <si>
    <t>03131142</t>
  </si>
  <si>
    <t>03131143</t>
  </si>
  <si>
    <t>03131145</t>
  </si>
  <si>
    <t>03131156</t>
  </si>
  <si>
    <t>03131151</t>
  </si>
  <si>
    <t>03131154</t>
  </si>
  <si>
    <t>03131211</t>
  </si>
  <si>
    <t>03131212</t>
  </si>
  <si>
    <t>03131215</t>
  </si>
  <si>
    <t>03131216</t>
  </si>
  <si>
    <t>03131221</t>
  </si>
  <si>
    <t>03131222</t>
  </si>
  <si>
    <t>03131231</t>
  </si>
  <si>
    <t>03131232</t>
  </si>
  <si>
    <t>03131233</t>
  </si>
  <si>
    <t>03131235</t>
  </si>
  <si>
    <t>03131236</t>
  </si>
  <si>
    <t>03131313</t>
  </si>
  <si>
    <t>03131314</t>
  </si>
  <si>
    <t>03131316</t>
  </si>
  <si>
    <t>03131317</t>
  </si>
  <si>
    <t>03131318</t>
  </si>
  <si>
    <t>03131918</t>
  </si>
  <si>
    <t>03131911</t>
  </si>
  <si>
    <t>03131916</t>
  </si>
  <si>
    <t>03131913</t>
  </si>
  <si>
    <t>03131912</t>
  </si>
  <si>
    <t>03131227</t>
  </si>
  <si>
    <t>Amendes forfait</t>
  </si>
  <si>
    <t>03131146</t>
  </si>
  <si>
    <t>04131411</t>
  </si>
  <si>
    <t>04131412</t>
  </si>
  <si>
    <t>04131413</t>
  </si>
  <si>
    <t>04131414</t>
  </si>
  <si>
    <t>04131416</t>
  </si>
  <si>
    <t>04131417</t>
  </si>
  <si>
    <t>04131418</t>
  </si>
  <si>
    <t>04131419</t>
  </si>
  <si>
    <t>0514121</t>
  </si>
  <si>
    <t>0514122</t>
  </si>
  <si>
    <t>0514112</t>
  </si>
  <si>
    <t>0514118</t>
  </si>
  <si>
    <t>0514113</t>
  </si>
  <si>
    <t>0514146</t>
  </si>
  <si>
    <t>0514145</t>
  </si>
  <si>
    <t>0514111</t>
  </si>
  <si>
    <t>06121131</t>
  </si>
  <si>
    <t>06121132</t>
  </si>
  <si>
    <t>06121133</t>
  </si>
  <si>
    <t>06121134</t>
  </si>
  <si>
    <t>06121136</t>
  </si>
  <si>
    <t>06121138</t>
  </si>
  <si>
    <t>06121121</t>
  </si>
  <si>
    <t>06121122</t>
  </si>
  <si>
    <t>06121123</t>
  </si>
  <si>
    <t>06121124</t>
  </si>
  <si>
    <t>06121128</t>
  </si>
  <si>
    <t>06121113</t>
  </si>
  <si>
    <t>06121114</t>
  </si>
  <si>
    <t>06121116</t>
  </si>
  <si>
    <t>06121118</t>
  </si>
  <si>
    <t>06121151</t>
  </si>
  <si>
    <t>06121152</t>
  </si>
  <si>
    <t>06121156</t>
  </si>
  <si>
    <t>06121157</t>
  </si>
  <si>
    <t>06121911</t>
  </si>
  <si>
    <t>06121915</t>
  </si>
  <si>
    <t>06121913</t>
  </si>
  <si>
    <t>06121914</t>
  </si>
  <si>
    <t>06121916</t>
  </si>
  <si>
    <t>0720111</t>
  </si>
  <si>
    <t>0720112</t>
  </si>
  <si>
    <t>0720114</t>
  </si>
  <si>
    <t>0720116</t>
  </si>
  <si>
    <t>0720115</t>
  </si>
  <si>
    <t>0720194</t>
  </si>
  <si>
    <t>0720192</t>
  </si>
  <si>
    <t>0819113</t>
  </si>
  <si>
    <t>0819122</t>
  </si>
  <si>
    <t>0819123</t>
  </si>
  <si>
    <t>0819191</t>
  </si>
  <si>
    <t>0819192</t>
  </si>
  <si>
    <t>0819193</t>
  </si>
  <si>
    <t>1016111</t>
  </si>
  <si>
    <t>1016112</t>
  </si>
  <si>
    <t>1016113</t>
  </si>
  <si>
    <t>1016114</t>
  </si>
  <si>
    <t>1016115</t>
  </si>
  <si>
    <t>1016125</t>
  </si>
  <si>
    <t>1016126</t>
  </si>
  <si>
    <t>1016129</t>
  </si>
  <si>
    <t>1016128</t>
  </si>
  <si>
    <t>101613   Indemnités</t>
  </si>
  <si>
    <t>1016133</t>
  </si>
  <si>
    <t>101614   Equipements</t>
  </si>
  <si>
    <t>1016141</t>
  </si>
  <si>
    <t>1016142</t>
  </si>
  <si>
    <t>1016151</t>
  </si>
  <si>
    <t>10163</t>
  </si>
  <si>
    <t>101631</t>
  </si>
  <si>
    <t>101632</t>
  </si>
  <si>
    <t>101633</t>
  </si>
  <si>
    <t>101634</t>
  </si>
  <si>
    <t>101641</t>
  </si>
  <si>
    <t>1016415</t>
  </si>
  <si>
    <t>101642</t>
  </si>
  <si>
    <t>111711</t>
  </si>
  <si>
    <t>1117111</t>
  </si>
  <si>
    <t>1117112</t>
  </si>
  <si>
    <t>1117113</t>
  </si>
  <si>
    <t>111712</t>
  </si>
  <si>
    <t>1117121</t>
  </si>
  <si>
    <t>1117122</t>
  </si>
  <si>
    <t>1117123</t>
  </si>
  <si>
    <t>1117124</t>
  </si>
  <si>
    <t>111713</t>
  </si>
  <si>
    <t>111714</t>
  </si>
  <si>
    <t>111716</t>
  </si>
  <si>
    <t>111717</t>
  </si>
  <si>
    <t>111718</t>
  </si>
  <si>
    <t>1117181</t>
  </si>
  <si>
    <t>111719</t>
  </si>
  <si>
    <t>1117191</t>
  </si>
  <si>
    <t>111722</t>
  </si>
  <si>
    <t>1117131</t>
  </si>
  <si>
    <t>1117132</t>
  </si>
  <si>
    <t>1215113</t>
  </si>
  <si>
    <t>1215112</t>
  </si>
  <si>
    <t>1215132</t>
  </si>
  <si>
    <t>1215131</t>
  </si>
  <si>
    <t>1215191</t>
  </si>
  <si>
    <t>1215192</t>
  </si>
  <si>
    <t>1215193</t>
  </si>
  <si>
    <t>1215195</t>
  </si>
  <si>
    <t>1330111</t>
  </si>
  <si>
    <t>1330112</t>
  </si>
  <si>
    <t>1330124</t>
  </si>
  <si>
    <t>1330127</t>
  </si>
  <si>
    <t>1330128</t>
  </si>
  <si>
    <t>1330131</t>
  </si>
  <si>
    <t>1330132</t>
  </si>
  <si>
    <t>1330136</t>
  </si>
  <si>
    <t>1330151</t>
  </si>
  <si>
    <t>1330152</t>
  </si>
  <si>
    <t>1330153</t>
  </si>
  <si>
    <t>1330155</t>
  </si>
  <si>
    <t>1330156</t>
  </si>
  <si>
    <t>1330158</t>
  </si>
  <si>
    <t>1330162</t>
  </si>
  <si>
    <t>1330181</t>
  </si>
  <si>
    <t>1330172</t>
  </si>
  <si>
    <t>1330191</t>
  </si>
  <si>
    <t>1330197</t>
  </si>
  <si>
    <t>1330192</t>
  </si>
  <si>
    <t>1330195</t>
  </si>
  <si>
    <t>1330196</t>
  </si>
  <si>
    <t>1330193</t>
  </si>
  <si>
    <t>1330161</t>
  </si>
  <si>
    <t>1330113</t>
  </si>
  <si>
    <t>1330115</t>
  </si>
  <si>
    <t>1330121</t>
  </si>
  <si>
    <t>1330125</t>
  </si>
  <si>
    <t>1330126</t>
  </si>
  <si>
    <t>1330114</t>
  </si>
  <si>
    <t>1430212</t>
  </si>
  <si>
    <t>1430214</t>
  </si>
  <si>
    <t>14302141</t>
  </si>
  <si>
    <t>1430215</t>
  </si>
  <si>
    <t>1430213</t>
  </si>
  <si>
    <t>1430216</t>
  </si>
  <si>
    <t>1430217</t>
  </si>
  <si>
    <t>1430218</t>
  </si>
  <si>
    <t>1430211</t>
  </si>
  <si>
    <t>1430219</t>
  </si>
  <si>
    <t>1430221</t>
  </si>
  <si>
    <t>1430223</t>
  </si>
  <si>
    <t>1430224</t>
  </si>
  <si>
    <t>1430231</t>
  </si>
  <si>
    <t>1430232</t>
  </si>
  <si>
    <t>1430233</t>
  </si>
  <si>
    <t>1430292</t>
  </si>
  <si>
    <t>1430293</t>
  </si>
  <si>
    <t>1430297</t>
  </si>
  <si>
    <t>1430299</t>
  </si>
  <si>
    <t>1430296</t>
  </si>
  <si>
    <t>1630316</t>
  </si>
  <si>
    <t>1630317</t>
  </si>
  <si>
    <t>1630322</t>
  </si>
  <si>
    <t>1630391</t>
  </si>
  <si>
    <t>1630392</t>
  </si>
  <si>
    <t>1721112</t>
  </si>
  <si>
    <t>1721113</t>
  </si>
  <si>
    <t>1721141</t>
  </si>
  <si>
    <t>1721121</t>
  </si>
  <si>
    <t>1721122</t>
  </si>
  <si>
    <t>1721123</t>
  </si>
  <si>
    <t>1721124</t>
  </si>
  <si>
    <t>1721127</t>
  </si>
  <si>
    <t>1721125</t>
  </si>
  <si>
    <t>1721126</t>
  </si>
  <si>
    <t>1721128</t>
  </si>
  <si>
    <t>1860411</t>
  </si>
  <si>
    <t>1860413</t>
  </si>
  <si>
    <t>18604131</t>
  </si>
  <si>
    <t>1860412</t>
  </si>
  <si>
    <t>1860414</t>
  </si>
  <si>
    <t>1860415</t>
  </si>
  <si>
    <t>1860491</t>
  </si>
  <si>
    <t>0819141</t>
  </si>
  <si>
    <t>Charges à répartir</t>
  </si>
  <si>
    <t>03131213</t>
  </si>
  <si>
    <t>03131223</t>
  </si>
  <si>
    <t>1016143</t>
  </si>
  <si>
    <t>101616  Aides aux organisations</t>
  </si>
  <si>
    <t>1215116</t>
  </si>
  <si>
    <t>1430235</t>
  </si>
  <si>
    <t>Contrôle de gestion -instances</t>
  </si>
  <si>
    <t>2130290</t>
  </si>
  <si>
    <t>03131117</t>
  </si>
  <si>
    <t>droits d'inscription</t>
  </si>
  <si>
    <t>03131118</t>
  </si>
  <si>
    <t>0313111A6</t>
  </si>
  <si>
    <t>0313111A7</t>
  </si>
  <si>
    <t>Forfait</t>
  </si>
  <si>
    <t>03131126</t>
  </si>
  <si>
    <t>03131136</t>
  </si>
  <si>
    <t>03131155</t>
  </si>
  <si>
    <t>03131217</t>
  </si>
  <si>
    <t>total droits d'inscription</t>
  </si>
  <si>
    <t>Net Commission Clubs sportifs</t>
  </si>
  <si>
    <t>04131411R</t>
  </si>
  <si>
    <t>Compétitions internationales</t>
  </si>
  <si>
    <t>06121181</t>
  </si>
  <si>
    <t>06121182</t>
  </si>
  <si>
    <t>06121183</t>
  </si>
  <si>
    <t>06121186</t>
  </si>
  <si>
    <t>06121187</t>
  </si>
  <si>
    <t>0819130</t>
  </si>
  <si>
    <t>Produits sport adapté</t>
  </si>
  <si>
    <t>Cadeaux équipes de France</t>
  </si>
  <si>
    <t>213026620</t>
  </si>
  <si>
    <t>03131128</t>
  </si>
  <si>
    <t>03131137</t>
  </si>
  <si>
    <t>03131157</t>
  </si>
  <si>
    <t>0313111A8</t>
  </si>
  <si>
    <t>213026621</t>
  </si>
  <si>
    <t>3170411</t>
  </si>
  <si>
    <t>3170412</t>
  </si>
  <si>
    <t>3170413</t>
  </si>
  <si>
    <t>31704131</t>
  </si>
  <si>
    <t>3170414</t>
  </si>
  <si>
    <t>3170415</t>
  </si>
  <si>
    <t>3170418</t>
  </si>
  <si>
    <t>3170419</t>
  </si>
  <si>
    <t>Net PUBLIC HANDICAPE</t>
  </si>
  <si>
    <t>13301261</t>
  </si>
  <si>
    <t>RESULTAT A1</t>
  </si>
  <si>
    <t>03131113</t>
  </si>
  <si>
    <t xml:space="preserve">0612111 CHAMPIONNAT  TRIPLES </t>
  </si>
  <si>
    <t xml:space="preserve">0612112  CHAMPIONNAT DOUBLES </t>
  </si>
  <si>
    <t>0612113   CHAMPIONNAT SIMPLE</t>
  </si>
  <si>
    <t>0612114   CHAMPIONNAT COMBINE</t>
  </si>
  <si>
    <t>06121141</t>
  </si>
  <si>
    <t>06121142</t>
  </si>
  <si>
    <t>06121143</t>
  </si>
  <si>
    <t>06121144</t>
  </si>
  <si>
    <t>06121146</t>
  </si>
  <si>
    <t>06121147</t>
  </si>
  <si>
    <t>06121148</t>
  </si>
  <si>
    <t>0612115  CHAMPIONNAT DES CLUBS JEUNES GROUPE</t>
  </si>
  <si>
    <t>0210138</t>
  </si>
  <si>
    <t xml:space="preserve"> Déplacements commissaires</t>
  </si>
  <si>
    <t>03131919</t>
  </si>
  <si>
    <t>Journée présaison entraineurs</t>
  </si>
  <si>
    <t>Conseil Jeunes</t>
  </si>
  <si>
    <t>-</t>
  </si>
  <si>
    <t>Procédures (frais d'avocats)</t>
  </si>
  <si>
    <t>0612118  CHAMPIONNAT DES CLUBS JEUNES FINALE</t>
  </si>
  <si>
    <t>AIDES CNDS</t>
  </si>
  <si>
    <t>06121912</t>
  </si>
  <si>
    <t>Plénière des Jeunes</t>
  </si>
  <si>
    <t>SBM</t>
  </si>
  <si>
    <t>1215114</t>
  </si>
  <si>
    <t>26-COMMISSION FORMATION</t>
  </si>
  <si>
    <t>0210119</t>
  </si>
  <si>
    <t>0210117</t>
  </si>
  <si>
    <t>1630393</t>
  </si>
  <si>
    <t>Commissions Interessement</t>
  </si>
  <si>
    <t>Impôt Sociétés</t>
  </si>
  <si>
    <t>BUDGET 2013</t>
  </si>
  <si>
    <t>REEL</t>
  </si>
  <si>
    <t>% réalisé au 31-12-2013</t>
  </si>
  <si>
    <t>calcul recettes licences budget</t>
  </si>
  <si>
    <t>Vacations Médecin</t>
  </si>
  <si>
    <t>Vacations Kiné</t>
  </si>
  <si>
    <t>vacations médecin</t>
  </si>
  <si>
    <t>déplacements médecin</t>
  </si>
  <si>
    <t>1117133</t>
  </si>
  <si>
    <t>vacations kiné</t>
  </si>
  <si>
    <t>déplacements kiné</t>
  </si>
  <si>
    <t>Développement de la boule santé</t>
  </si>
  <si>
    <t>06121212 ANIMATION CENTRES DE FORMATION</t>
  </si>
  <si>
    <t>Déplacements Médecin</t>
  </si>
  <si>
    <t>1117141</t>
  </si>
  <si>
    <t>1117142</t>
  </si>
  <si>
    <t>1117143</t>
  </si>
  <si>
    <t>1117144</t>
  </si>
  <si>
    <t>1430225</t>
  </si>
  <si>
    <t>Commission UNSS / FFSB</t>
  </si>
  <si>
    <t>Vacations médecin</t>
  </si>
  <si>
    <t>1117182</t>
  </si>
  <si>
    <t>Déplacements médecin</t>
  </si>
  <si>
    <t>1117161</t>
  </si>
  <si>
    <t>1430298</t>
  </si>
  <si>
    <t>Restructuration</t>
  </si>
  <si>
    <t>03131148</t>
  </si>
  <si>
    <t>Cartons</t>
  </si>
  <si>
    <t>03131119</t>
  </si>
  <si>
    <t>Journée commune</t>
  </si>
  <si>
    <t>coût salarial</t>
  </si>
  <si>
    <t>02101534</t>
  </si>
  <si>
    <t>0</t>
  </si>
  <si>
    <t>RESULTATS A</t>
  </si>
  <si>
    <t>Achats matériels</t>
  </si>
  <si>
    <t>Support communication</t>
  </si>
  <si>
    <t>FRAIS REUNIONS COMMISSION</t>
  </si>
  <si>
    <t>ENTREPRISE</t>
  </si>
  <si>
    <t>SANTE</t>
  </si>
  <si>
    <t>LOISIR</t>
  </si>
  <si>
    <t>ATH</t>
  </si>
  <si>
    <t>DAF + ATH</t>
  </si>
  <si>
    <t>LE PRESIDENT</t>
  </si>
  <si>
    <t>P. POHIN</t>
  </si>
  <si>
    <t>A. STANCO</t>
  </si>
  <si>
    <t>J. FARESSE</t>
  </si>
  <si>
    <t>Y. GUILLOT</t>
  </si>
  <si>
    <t>0720117</t>
  </si>
  <si>
    <t>Participation Organisateurs</t>
  </si>
  <si>
    <t>SUPER 16 FEMININ</t>
  </si>
  <si>
    <t xml:space="preserve">  Frais Divers</t>
  </si>
  <si>
    <t>1215133</t>
  </si>
  <si>
    <t>Support promotionnel</t>
  </si>
  <si>
    <t xml:space="preserve">                                                      </t>
  </si>
  <si>
    <t>2601 ARBITRE</t>
  </si>
  <si>
    <t>Formation continue des arbitres nationaux</t>
  </si>
  <si>
    <t>Réunion du groupe secteur formation arbitres</t>
  </si>
  <si>
    <t>2602 DELEGUES</t>
  </si>
  <si>
    <t>REUNION DU GROUPE SECTEUR FORMATION EDUCATEURS</t>
  </si>
  <si>
    <t>2603 EDUCATEURS</t>
  </si>
  <si>
    <t>2604 FORMATION AUTRES SECTEURS</t>
  </si>
  <si>
    <t>2605 FONCTIONNEMENT</t>
  </si>
  <si>
    <t>AIDES</t>
  </si>
  <si>
    <t>07 Développement de la pratique féminine</t>
  </si>
  <si>
    <t>Sport Adapté  Handisport</t>
  </si>
  <si>
    <t>AIDES ETAT</t>
  </si>
  <si>
    <t>05141181</t>
  </si>
  <si>
    <t>06121188</t>
  </si>
  <si>
    <t>1117163</t>
  </si>
  <si>
    <t>1117186</t>
  </si>
  <si>
    <t>1430291</t>
  </si>
  <si>
    <t>REALISE AU 31/07/2014</t>
  </si>
  <si>
    <t>0514131</t>
  </si>
  <si>
    <t>0720119</t>
  </si>
  <si>
    <t>1117134</t>
  </si>
  <si>
    <t>1630332</t>
  </si>
  <si>
    <t>Revente en l'état Boutique</t>
  </si>
  <si>
    <t>Sport adapté</t>
  </si>
  <si>
    <t>0210127</t>
  </si>
  <si>
    <t>0210128</t>
  </si>
  <si>
    <t xml:space="preserve">  Repas CDF simples</t>
  </si>
  <si>
    <t>0210137</t>
  </si>
  <si>
    <t>0210147</t>
  </si>
  <si>
    <t>02101524</t>
  </si>
  <si>
    <t>0210192</t>
  </si>
  <si>
    <t xml:space="preserve"> 03131311</t>
  </si>
  <si>
    <t>Produits CDF tirs</t>
  </si>
  <si>
    <t>0720118</t>
  </si>
  <si>
    <t>1117164</t>
  </si>
  <si>
    <t>Déplacements kiné</t>
  </si>
  <si>
    <t>1117192</t>
  </si>
  <si>
    <t>1330133</t>
  </si>
  <si>
    <t>1330159</t>
  </si>
  <si>
    <t>133016O</t>
  </si>
  <si>
    <t>Délégués Coupe Europe</t>
  </si>
  <si>
    <t>1721133</t>
  </si>
  <si>
    <t>1721151</t>
  </si>
  <si>
    <t>Déplacements Délégués</t>
  </si>
  <si>
    <t>Commission Nationale</t>
  </si>
  <si>
    <t>Déplacements Kiné</t>
  </si>
  <si>
    <t>Acompag. Sanitaire Equi. de France</t>
  </si>
  <si>
    <t>111715</t>
  </si>
  <si>
    <t>1117151</t>
  </si>
  <si>
    <t>1117152</t>
  </si>
  <si>
    <t>1117153</t>
  </si>
  <si>
    <t>1117154</t>
  </si>
  <si>
    <t>1117162</t>
  </si>
  <si>
    <t>Vacations médécin</t>
  </si>
  <si>
    <t>Vacations kiné</t>
  </si>
  <si>
    <t xml:space="preserve">Formations médicales et colloques </t>
  </si>
  <si>
    <t>1117171</t>
  </si>
  <si>
    <t>1117172</t>
  </si>
  <si>
    <t>1117173</t>
  </si>
  <si>
    <t>1117174</t>
  </si>
  <si>
    <t>1117183</t>
  </si>
  <si>
    <t>1117184</t>
  </si>
  <si>
    <t>11171873</t>
  </si>
  <si>
    <t>Hébergement restauration</t>
  </si>
  <si>
    <t>111721</t>
  </si>
  <si>
    <t xml:space="preserve">Promotion </t>
  </si>
  <si>
    <t>Frais de routage</t>
  </si>
  <si>
    <t>Jeux Mondiaux</t>
  </si>
  <si>
    <t>11172</t>
  </si>
  <si>
    <t>101615   SELECTIONS et BILANS des COMPETENCES</t>
  </si>
  <si>
    <t>EQUIPEMENT FORMATEUR</t>
  </si>
  <si>
    <t>REUNION DE LA CNF</t>
  </si>
  <si>
    <t>Format. Cont. des formateurs  régionaux</t>
  </si>
  <si>
    <t>Examen des arbitres nationaux</t>
  </si>
  <si>
    <t>Documentation</t>
  </si>
  <si>
    <t>DEJEPS / DESJEPS</t>
  </si>
  <si>
    <t>REUNION DU GROUPE SECTEUR FORMAT. EDUCATEURS</t>
  </si>
  <si>
    <t>SITE INTERNET FORMATION</t>
  </si>
  <si>
    <t>DEVELOPPEMENT JEUNES</t>
  </si>
  <si>
    <t>Amort. Matériel organisation</t>
  </si>
  <si>
    <t>Déplacements Référents</t>
  </si>
  <si>
    <t>REVERSEMENT</t>
  </si>
  <si>
    <t>Aides Exceptionnelles Organisations</t>
  </si>
  <si>
    <t>ADMINISTRATIF</t>
  </si>
  <si>
    <t>Partenariat</t>
  </si>
  <si>
    <t>Salaire &amp; charges</t>
  </si>
  <si>
    <t>Location véhicule</t>
  </si>
  <si>
    <t>Déplacements</t>
  </si>
  <si>
    <t>Frais divers</t>
  </si>
  <si>
    <t>Prestations AN</t>
  </si>
  <si>
    <t>Equipements sportifs</t>
  </si>
  <si>
    <t>Concours Nationaux Mutualisation</t>
  </si>
  <si>
    <t>O514141</t>
  </si>
  <si>
    <t>Honoraires CAC</t>
  </si>
  <si>
    <t>Frais Actes</t>
  </si>
  <si>
    <t xml:space="preserve">REDEVANCE </t>
  </si>
  <si>
    <t xml:space="preserve">            </t>
  </si>
  <si>
    <t xml:space="preserve"> Frais Dplt commissaires techniques</t>
  </si>
  <si>
    <t>Visites &amp; Réunions</t>
  </si>
  <si>
    <t>Personnel chargé des U18 U23</t>
  </si>
  <si>
    <t>101644</t>
  </si>
  <si>
    <t xml:space="preserve">                                                                                                                                                                            </t>
  </si>
  <si>
    <t>Championnat quadrettes</t>
  </si>
  <si>
    <t>Sport télévision</t>
  </si>
  <si>
    <t>M1</t>
  </si>
  <si>
    <t>FORMATION CONTINUE ENTRAINEUR CLUB</t>
  </si>
  <si>
    <t>C.FIEUJEAN</t>
  </si>
  <si>
    <t>C.VIGNOT</t>
  </si>
  <si>
    <t>R.PARMENTIER</t>
  </si>
  <si>
    <t>Instances</t>
  </si>
  <si>
    <t>STRUCTURATION DES INSTANCES</t>
  </si>
  <si>
    <t>TOTAL EQUIPEMENTS SPORTIFS</t>
  </si>
  <si>
    <t>TOTAL STRUCTURATION INSTANCES</t>
  </si>
  <si>
    <t>Pôle Développement</t>
  </si>
  <si>
    <t>Y.PIRIAC</t>
  </si>
  <si>
    <t>H.CHANEL</t>
  </si>
  <si>
    <t>PROMOTION DECOUVERTE</t>
  </si>
  <si>
    <t>03131225</t>
  </si>
  <si>
    <t>Dévelopement du SB en entreprises</t>
  </si>
  <si>
    <t>Mise en place d'animations SB loisir</t>
  </si>
  <si>
    <t>Pratiquedu SB comme vecteur de santé</t>
  </si>
  <si>
    <t>DIFFERENCIEL</t>
  </si>
  <si>
    <t>1630396</t>
  </si>
  <si>
    <t>Relations autres Pays</t>
  </si>
  <si>
    <t>2.TRAD</t>
  </si>
  <si>
    <t>1117130</t>
  </si>
  <si>
    <t>Concours féminins</t>
  </si>
  <si>
    <t>1330199</t>
  </si>
  <si>
    <t>Véhicules Fédération</t>
  </si>
  <si>
    <t xml:space="preserve">ECART R/B </t>
  </si>
  <si>
    <t xml:space="preserve"> M2</t>
  </si>
  <si>
    <t>AFFECTATION AU DEVELOPPEMENT</t>
  </si>
  <si>
    <t>UNITAIRE</t>
  </si>
  <si>
    <t>PRODUITS AFFECTES UNIQUEMENT AU DEVELOPPEMENT</t>
  </si>
  <si>
    <t>PLUS VALUE SUR LICENCES</t>
  </si>
  <si>
    <t>ECART + VALUE AFFILIATION   (moins 25000)</t>
  </si>
  <si>
    <t>affiliations</t>
  </si>
  <si>
    <t>101612   RELEVE</t>
  </si>
  <si>
    <t>Contrat Individuel d'entrainement</t>
  </si>
  <si>
    <t>10161311</t>
  </si>
  <si>
    <t>10161312</t>
  </si>
  <si>
    <t>CNOSF Aides Personalisés</t>
  </si>
  <si>
    <t>FFSB Aides Personnalisés</t>
  </si>
  <si>
    <t>CADRES D'ETAT</t>
  </si>
  <si>
    <t>Recherche/Action</t>
  </si>
  <si>
    <t>RAFFA VOLO</t>
  </si>
  <si>
    <t>1016495</t>
  </si>
  <si>
    <t>AMORT. MATERIEL DTN</t>
  </si>
  <si>
    <t>France U 23</t>
  </si>
  <si>
    <t>10161161</t>
  </si>
  <si>
    <t>10161171</t>
  </si>
  <si>
    <t>ETAT</t>
  </si>
  <si>
    <t>CTD &amp; ADD</t>
  </si>
  <si>
    <t>B1 22</t>
  </si>
  <si>
    <t xml:space="preserve">Déplacements </t>
  </si>
  <si>
    <t>Support Communication</t>
  </si>
  <si>
    <t>28  DIVERSITES DES PRATIQUES</t>
  </si>
  <si>
    <t>2130901</t>
  </si>
  <si>
    <t>2130902</t>
  </si>
  <si>
    <t>Encadrement Médical Compétitions nationales</t>
  </si>
  <si>
    <t>FONCTIONNEMENTS</t>
  </si>
  <si>
    <t>SUR BUDGET PRODUIT LICENCE</t>
  </si>
  <si>
    <t xml:space="preserve">       CTF ET ADD</t>
  </si>
  <si>
    <t>POLE DE DEVELOPPEMENT ( Fonctionnement)</t>
  </si>
  <si>
    <t>Frais de présidence</t>
  </si>
  <si>
    <t>AIDES DEVELOPPEMENT</t>
  </si>
  <si>
    <t>Appels à Projets</t>
  </si>
  <si>
    <t>Labellisation ASB</t>
  </si>
  <si>
    <t>Groupe de surveillance et contrôle</t>
  </si>
  <si>
    <t xml:space="preserve">ACTIVITES </t>
  </si>
  <si>
    <t>213026622</t>
  </si>
  <si>
    <t>213026623</t>
  </si>
  <si>
    <t>213026624</t>
  </si>
  <si>
    <t>Boule Santé</t>
  </si>
  <si>
    <t>Promotion Découverte</t>
  </si>
  <si>
    <t>Citoyenneté ( Service Civique)</t>
  </si>
  <si>
    <t>S</t>
  </si>
  <si>
    <t>Amort.Tenues C.D.</t>
  </si>
  <si>
    <t xml:space="preserve">  Amort   Matériel Organisation</t>
  </si>
  <si>
    <t>TOTAL + VALUE</t>
  </si>
  <si>
    <t>TOTAL STRUCTURATION ADMINISTRATIVE</t>
  </si>
  <si>
    <t>Visites &amp; Déplacements</t>
  </si>
  <si>
    <t>Produits pour développement</t>
  </si>
  <si>
    <t>0819129</t>
  </si>
  <si>
    <t>0819112</t>
  </si>
  <si>
    <t>0819121</t>
  </si>
  <si>
    <t>Stages ÉTÉ</t>
  </si>
  <si>
    <t>Mutations</t>
  </si>
  <si>
    <t>10164111</t>
  </si>
  <si>
    <t>10164161</t>
  </si>
  <si>
    <t>10164171</t>
  </si>
  <si>
    <t>10164181</t>
  </si>
  <si>
    <t>10164191</t>
  </si>
  <si>
    <t>317041</t>
  </si>
  <si>
    <t>Dont Vente ouvrage</t>
  </si>
  <si>
    <t>Ouvrages LA BOULE</t>
  </si>
  <si>
    <t>03131147</t>
  </si>
  <si>
    <t>03131228</t>
  </si>
  <si>
    <t>03131238</t>
  </si>
  <si>
    <t>1630318</t>
  </si>
  <si>
    <t>F.E.B.</t>
  </si>
  <si>
    <t>1630333</t>
  </si>
  <si>
    <t>*</t>
  </si>
  <si>
    <t>06121154</t>
  </si>
  <si>
    <t>Produits club jeunes</t>
  </si>
  <si>
    <t>JFG France</t>
  </si>
  <si>
    <t>10161181</t>
  </si>
  <si>
    <t>GDP / Aide au fonctionnement EDF</t>
  </si>
  <si>
    <t>GDP</t>
  </si>
  <si>
    <t>1630319</t>
  </si>
  <si>
    <t>CBI RAFFA</t>
  </si>
  <si>
    <t>location véhicule</t>
  </si>
  <si>
    <t>101611  Equipes de France</t>
  </si>
  <si>
    <t>10161111</t>
  </si>
  <si>
    <t>CHAMPIONNATS DU MONDE</t>
  </si>
  <si>
    <t>10161112</t>
  </si>
  <si>
    <t>CHAMPIONNATS EUROPE</t>
  </si>
  <si>
    <t>10161115</t>
  </si>
  <si>
    <t>TOURNOIS INTERNATIONAUX ADULTES</t>
  </si>
  <si>
    <t>10161116</t>
  </si>
  <si>
    <t>10161117</t>
  </si>
  <si>
    <t>TOURNOIS NATIONAUX</t>
  </si>
  <si>
    <t>ENTRAINEMENTS EDF OU GROUPE France</t>
  </si>
  <si>
    <t>France U 15</t>
  </si>
  <si>
    <t>France U 18</t>
  </si>
  <si>
    <t>10161151</t>
  </si>
  <si>
    <t>10161152</t>
  </si>
  <si>
    <t>TOURNOIS INTERNATIONAUX</t>
  </si>
  <si>
    <t>1016116</t>
  </si>
  <si>
    <t>JEUX MONDIAUX</t>
  </si>
  <si>
    <t>1016117</t>
  </si>
  <si>
    <t>JEUX MEDITERANNENS</t>
  </si>
  <si>
    <t>1016118</t>
  </si>
  <si>
    <t>PARTENARIAT GDP EDF</t>
  </si>
  <si>
    <t>STAGES</t>
  </si>
  <si>
    <t>10161253</t>
  </si>
  <si>
    <t>10161254</t>
  </si>
  <si>
    <t>10161255</t>
  </si>
  <si>
    <t>10161256</t>
  </si>
  <si>
    <t>10161257</t>
  </si>
  <si>
    <t>U23</t>
  </si>
  <si>
    <t>U18</t>
  </si>
  <si>
    <t>U15</t>
  </si>
  <si>
    <t>FEMININES</t>
  </si>
  <si>
    <t>CAMP ENTRAINEMENT (ÉTÉ)</t>
  </si>
  <si>
    <t>10161291</t>
  </si>
  <si>
    <t>10161292</t>
  </si>
  <si>
    <t>10161293</t>
  </si>
  <si>
    <t>CENTRES NATIONAUX DELOCALISE CNED</t>
  </si>
  <si>
    <t>CENTRE NATIONAL CNE (BRON)</t>
  </si>
  <si>
    <t>STRUCTURES PARTENAIRES</t>
  </si>
  <si>
    <t>10161121</t>
  </si>
  <si>
    <t>10161122</t>
  </si>
  <si>
    <t>10161125</t>
  </si>
  <si>
    <t>10161126</t>
  </si>
  <si>
    <t>10161127</t>
  </si>
  <si>
    <t xml:space="preserve">TOURNOIS INTERNATIONAUX </t>
  </si>
  <si>
    <t>TOURNOIS NATIONAUX  FEMININS</t>
  </si>
  <si>
    <t>10161131</t>
  </si>
  <si>
    <t>10161132</t>
  </si>
  <si>
    <t>10161133</t>
  </si>
  <si>
    <t>EURO TOURNOIS INTERNATIONAUX</t>
  </si>
  <si>
    <t>10161141</t>
  </si>
  <si>
    <t>10161142</t>
  </si>
  <si>
    <t>10161143</t>
  </si>
  <si>
    <t>10161611</t>
  </si>
  <si>
    <t>AIDES AUX ORGANISATIONS</t>
  </si>
  <si>
    <t>10163211</t>
  </si>
  <si>
    <t>10163221</t>
  </si>
  <si>
    <t>COMMISSION MIXTE</t>
  </si>
  <si>
    <t>CHAMPIONNAT DE France</t>
  </si>
  <si>
    <t>10163141</t>
  </si>
  <si>
    <t>10164112</t>
  </si>
  <si>
    <t>DEPLACEMENTS</t>
  </si>
  <si>
    <t>10164131</t>
  </si>
  <si>
    <t>10164121</t>
  </si>
  <si>
    <t>SALAIRES ET CHARGES</t>
  </si>
  <si>
    <t>10164132</t>
  </si>
  <si>
    <t>REALISE  2019</t>
  </si>
  <si>
    <t>0514132</t>
  </si>
  <si>
    <t>Augmentation menus frais</t>
  </si>
  <si>
    <t>Assemblée générale</t>
  </si>
  <si>
    <t>CDF Organisation</t>
  </si>
  <si>
    <t>Commissions Contrôle états des lieux</t>
  </si>
  <si>
    <t>2130903</t>
  </si>
  <si>
    <t>2130904</t>
  </si>
  <si>
    <t>Primes CBD</t>
  </si>
  <si>
    <t>Primes LIGUES</t>
  </si>
  <si>
    <t>Hébergement/restauration des candidats</t>
  </si>
  <si>
    <t>RESTE à REALISER</t>
  </si>
  <si>
    <t>SUR BUDGET NORMAL ID 2018</t>
  </si>
  <si>
    <t>RECETTES CQP</t>
  </si>
  <si>
    <t>CHARGES CQP</t>
  </si>
  <si>
    <t>Hébergement formateurs</t>
  </si>
  <si>
    <t>Participation fédérale (1ère session)</t>
  </si>
  <si>
    <t>CQP &amp; VAE SESSION 2019</t>
  </si>
  <si>
    <t>Vacations CTS formateurs</t>
  </si>
  <si>
    <t>Déplacements CTS formateurs</t>
  </si>
  <si>
    <t>Transports publics cobayes</t>
  </si>
  <si>
    <t>Location salles &amp; boulodromes</t>
  </si>
  <si>
    <t>publicité / informations</t>
  </si>
  <si>
    <t>Personnel activé</t>
  </si>
  <si>
    <t>RECETTES VAE</t>
  </si>
  <si>
    <t>Hébergement / restauration candidats</t>
  </si>
  <si>
    <t>Participatipn fédérale (1ère session)</t>
  </si>
  <si>
    <t>BUDGET  2019</t>
  </si>
  <si>
    <t>F1</t>
  </si>
  <si>
    <t>F2</t>
  </si>
  <si>
    <t>M3</t>
  </si>
  <si>
    <t>F3</t>
  </si>
  <si>
    <t>M4</t>
  </si>
  <si>
    <t>F4</t>
  </si>
  <si>
    <t>G 18</t>
  </si>
  <si>
    <t>F 18</t>
  </si>
  <si>
    <t>G 15</t>
  </si>
  <si>
    <t>F 15</t>
  </si>
  <si>
    <t>CHARGES VAE</t>
  </si>
  <si>
    <t>Location salles</t>
  </si>
  <si>
    <t>Publicité / informations</t>
  </si>
  <si>
    <t>Achat matériel</t>
  </si>
  <si>
    <t>Frais présidence &amp; réunions</t>
  </si>
  <si>
    <t>Personnel activité (1)</t>
  </si>
  <si>
    <t>Personnel activité (2)</t>
  </si>
  <si>
    <t>Conception outils</t>
  </si>
  <si>
    <t>Organisme de Formation</t>
  </si>
  <si>
    <t>mutations</t>
  </si>
  <si>
    <t>moins</t>
  </si>
  <si>
    <t>Affiliations</t>
  </si>
  <si>
    <t>&lt;&lt;&lt;&lt;&lt;&lt;&lt;&lt;&lt;</t>
  </si>
  <si>
    <t>DVT</t>
  </si>
  <si>
    <t>POLE SPORTIF</t>
  </si>
  <si>
    <t>A.MILANO</t>
  </si>
  <si>
    <t>POLE DEVELOPPEMENT</t>
  </si>
  <si>
    <t xml:space="preserve">Assemblée </t>
  </si>
  <si>
    <t>CDF QUADRETTES</t>
  </si>
  <si>
    <t>CDF DOUBLES</t>
  </si>
  <si>
    <t>CDF SIMPLES</t>
  </si>
  <si>
    <t>CDF VETERANS</t>
  </si>
  <si>
    <t>AS 3 &amp;4 Phases régionales et inter-régionales</t>
  </si>
  <si>
    <t>ARBITRAGE TRADITIONNEL</t>
  </si>
  <si>
    <t>Elite 1</t>
  </si>
  <si>
    <t>Elite 2</t>
  </si>
  <si>
    <t>National 1</t>
  </si>
  <si>
    <t>National 2</t>
  </si>
  <si>
    <t>National 3</t>
  </si>
  <si>
    <t>National 4</t>
  </si>
  <si>
    <t>Elite Fém</t>
  </si>
  <si>
    <t>Championnat Doubles</t>
  </si>
  <si>
    <t>Championnat Combiné</t>
  </si>
  <si>
    <t>Groupe</t>
  </si>
  <si>
    <t>Finale</t>
  </si>
  <si>
    <t>ARBITRAGE CLUBS MASCULINS</t>
  </si>
  <si>
    <t>ARBITRAGE CLUBS FEMININS</t>
  </si>
  <si>
    <t xml:space="preserve">ARBITRAGE JEUNES </t>
  </si>
  <si>
    <t>ARBITRAGE CLUBS JEUNES</t>
  </si>
  <si>
    <t>ARBITRAGE SUPER 16 FEMININ</t>
  </si>
  <si>
    <t>Arbitres Coupe Europe</t>
  </si>
  <si>
    <t>F.I.B. Compétitions Internationales</t>
  </si>
  <si>
    <t>POLE ARBITRAGE</t>
  </si>
  <si>
    <t>ARBITRAGE FINALES CLUBS</t>
  </si>
  <si>
    <t>Attaché de Presse</t>
  </si>
  <si>
    <t>1215117</t>
  </si>
  <si>
    <t>Comité de Rédaction</t>
  </si>
  <si>
    <t>TOTAL ARBITRAGE TRADITIONNEL</t>
  </si>
  <si>
    <t>05151</t>
  </si>
  <si>
    <t>05152</t>
  </si>
  <si>
    <t>05153</t>
  </si>
  <si>
    <t>05154</t>
  </si>
  <si>
    <t>05155</t>
  </si>
  <si>
    <t>05156</t>
  </si>
  <si>
    <t>05161</t>
  </si>
  <si>
    <t>05162</t>
  </si>
  <si>
    <t>05163</t>
  </si>
  <si>
    <t>05164</t>
  </si>
  <si>
    <t>05165</t>
  </si>
  <si>
    <t>05166</t>
  </si>
  <si>
    <t>05171</t>
  </si>
  <si>
    <t>05172</t>
  </si>
  <si>
    <t>05173</t>
  </si>
  <si>
    <t>05175</t>
  </si>
  <si>
    <t>05176</t>
  </si>
  <si>
    <t>05180</t>
  </si>
  <si>
    <t>05181</t>
  </si>
  <si>
    <t>05182</t>
  </si>
  <si>
    <t>05183</t>
  </si>
  <si>
    <t>05185</t>
  </si>
  <si>
    <t>05190</t>
  </si>
  <si>
    <t>05191</t>
  </si>
  <si>
    <t>TOTAL ACTIVITES</t>
  </si>
  <si>
    <t>STRUCTURATION MEDICALE</t>
  </si>
  <si>
    <t>GENERAL FFSB</t>
  </si>
  <si>
    <t>10164141</t>
  </si>
  <si>
    <t>1215115</t>
  </si>
  <si>
    <t>Piges Site Internet</t>
  </si>
  <si>
    <t>CASTAN</t>
  </si>
  <si>
    <t>Open de France de Relais Mixte</t>
  </si>
  <si>
    <t>Journée Nationale de la Mixité</t>
  </si>
  <si>
    <t>Trophée de France</t>
  </si>
  <si>
    <t>O720143</t>
  </si>
  <si>
    <t>O720144</t>
  </si>
  <si>
    <t>O720145</t>
  </si>
  <si>
    <t>Arbitrage et encadrement du CDF</t>
  </si>
  <si>
    <t>Fonctionnement activités (formation spécifique)</t>
  </si>
  <si>
    <t>Ministère Sport</t>
  </si>
  <si>
    <t>Colloque Boule Santé</t>
  </si>
  <si>
    <t>Actualisation et documents pédagogiques</t>
  </si>
  <si>
    <t>Relève</t>
  </si>
  <si>
    <t>Espoirs et collectif national</t>
  </si>
  <si>
    <t>Accompagnement médical et nutritionnel</t>
  </si>
  <si>
    <t>Mise en place filière arbitres (club et trad)</t>
  </si>
  <si>
    <t>REPORT</t>
  </si>
  <si>
    <t>N-1</t>
  </si>
  <si>
    <t>Boutique Stand</t>
  </si>
  <si>
    <t>Ministère AIDES ACTIONS</t>
  </si>
  <si>
    <t>Cotisations MMA</t>
  </si>
  <si>
    <t>CTF F.  Rhône Alpes Auvergne</t>
  </si>
  <si>
    <t>CTF  PACA</t>
  </si>
  <si>
    <t>Personnel en activité</t>
  </si>
  <si>
    <t xml:space="preserve"> Adjoint HN Jeunes</t>
  </si>
  <si>
    <t xml:space="preserve">Sélectionneur Séniors </t>
  </si>
  <si>
    <t xml:space="preserve">Adjoint Séniors M </t>
  </si>
  <si>
    <t>CTF 1</t>
  </si>
  <si>
    <t>CTF 2</t>
  </si>
  <si>
    <t>CTF 3</t>
  </si>
  <si>
    <t>CO S. 1</t>
  </si>
  <si>
    <t>M.GALLAND</t>
  </si>
  <si>
    <t>06121155</t>
  </si>
  <si>
    <t>0720113</t>
  </si>
  <si>
    <t>TOTAL DES CHARGES</t>
  </si>
  <si>
    <t>03131138</t>
  </si>
  <si>
    <t>06121153</t>
  </si>
  <si>
    <t>10163151</t>
  </si>
  <si>
    <t>10163161</t>
  </si>
  <si>
    <t>031131160</t>
  </si>
  <si>
    <t>Volet Club</t>
  </si>
  <si>
    <t>Commission nationale</t>
  </si>
  <si>
    <t>10164221</t>
  </si>
  <si>
    <t>Formation arbitres de trad et clubs</t>
  </si>
  <si>
    <t>Agent DEF QV</t>
  </si>
  <si>
    <t>APPELS A PROJETS (Aides Structures )GESTION DEF</t>
  </si>
  <si>
    <t>Contrat entre Ligue et FFSB</t>
  </si>
  <si>
    <t>2130291</t>
  </si>
  <si>
    <t>2130911</t>
  </si>
  <si>
    <t>RABAUD</t>
  </si>
  <si>
    <t>2130912</t>
  </si>
  <si>
    <t>MAHOUDEAU</t>
  </si>
  <si>
    <t>2130292</t>
  </si>
  <si>
    <t>Plan quadriennal Emploi Temps Plein</t>
  </si>
  <si>
    <t>2130922</t>
  </si>
  <si>
    <t>2130923</t>
  </si>
  <si>
    <t>2130924</t>
  </si>
  <si>
    <t>Drôme ALLIER</t>
  </si>
  <si>
    <t>2130293</t>
  </si>
  <si>
    <t>Plan Quadriennal Emploi Temps Partiel 700</t>
  </si>
  <si>
    <t>2130294</t>
  </si>
  <si>
    <t>2130295</t>
  </si>
  <si>
    <t>Aide Exceptionnel à l'Emploi</t>
  </si>
  <si>
    <t>21302951</t>
  </si>
  <si>
    <t>21302952</t>
  </si>
  <si>
    <t>CTN  OCCITANIE</t>
  </si>
  <si>
    <t xml:space="preserve"> MIS drjscs AURA</t>
  </si>
  <si>
    <t>Raffa Volo</t>
  </si>
  <si>
    <t>Aide à l'Emploi Temps Partiel 140</t>
  </si>
  <si>
    <t>ARBITRAGE CDF de TIRS</t>
  </si>
  <si>
    <t>arbitre</t>
  </si>
  <si>
    <t>05157</t>
  </si>
  <si>
    <t>ARBITRES CONCOURS M2</t>
  </si>
  <si>
    <t>05186</t>
  </si>
  <si>
    <t>ARBITRES CONCOURS F2</t>
  </si>
  <si>
    <t>05158</t>
  </si>
  <si>
    <t>TROPHEE DE France</t>
  </si>
  <si>
    <t>REVERSEMENT SBM</t>
  </si>
  <si>
    <t>REUNIONS CADRES TECHNIQUES</t>
  </si>
  <si>
    <t>BUDGET 2020</t>
  </si>
  <si>
    <t>REALISE 2020</t>
  </si>
  <si>
    <t>ECART R2019/R2020</t>
  </si>
  <si>
    <t>LIGUE M 1</t>
  </si>
  <si>
    <t>REALISE  2020</t>
  </si>
  <si>
    <t>BUDGET JANVIER 2020</t>
  </si>
  <si>
    <t xml:space="preserve">     BUDGET + VALUE LICENCES 2019</t>
  </si>
  <si>
    <t>CHARGES</t>
  </si>
  <si>
    <t>Dotations Concours</t>
  </si>
  <si>
    <t>RESULTAT LIGUE M 1</t>
  </si>
  <si>
    <t>Participation FFSB</t>
  </si>
  <si>
    <t>REALISE   2020</t>
  </si>
  <si>
    <t>1- Quadrettes  à VALENCE</t>
  </si>
  <si>
    <t>2 - Doubles à ST DENIS LES BOURG</t>
  </si>
  <si>
    <t>4 - Vétérans  à BRIVE CHARENSAC</t>
  </si>
  <si>
    <t>5 - AS 3ème et 4ème  à BRIVE CHARENSAC</t>
  </si>
  <si>
    <t xml:space="preserve"> Championnat de France</t>
  </si>
  <si>
    <t>REALISE    2020</t>
  </si>
  <si>
    <t>RECETTES 2020</t>
  </si>
  <si>
    <t>BUDGET  2020</t>
  </si>
  <si>
    <t>SUR BUDGET NORMAL ID 2019</t>
  </si>
  <si>
    <t>Engagements des équipes</t>
  </si>
  <si>
    <t>Différentiel FFSB / Organisateurs pour les F2</t>
  </si>
  <si>
    <t>Boule Loisir</t>
  </si>
  <si>
    <t>Boul'Entreprise</t>
  </si>
  <si>
    <t>Boul'Enfance</t>
  </si>
  <si>
    <t>Boul'Ensemble</t>
  </si>
  <si>
    <t>Rhône CHERBLANC Corentin</t>
  </si>
  <si>
    <t>Haute Savoie RECIO Ronan</t>
  </si>
  <si>
    <t>ASB RAVAT CASLANI Alexandre</t>
  </si>
  <si>
    <t>21302931</t>
  </si>
  <si>
    <t>21302932</t>
  </si>
  <si>
    <t>21302933</t>
  </si>
  <si>
    <t>21302934</t>
  </si>
  <si>
    <t>ASB BAGNOLS ANDRES Florian</t>
  </si>
  <si>
    <t>CBD 13 BURELLI Nicolas</t>
  </si>
  <si>
    <t>CBD 38 LEROUX Dominique</t>
  </si>
  <si>
    <t>AIDES EMPLOI</t>
  </si>
  <si>
    <t>2130235</t>
  </si>
  <si>
    <t>Chargé de missions DEF (vacation / prime)</t>
  </si>
  <si>
    <t>21302935</t>
  </si>
  <si>
    <t>Formation continue des délégués</t>
  </si>
  <si>
    <t>Formation initiale des délégués</t>
  </si>
  <si>
    <t>Initiateurs Bouliste</t>
  </si>
  <si>
    <t>Manager Bouliste</t>
  </si>
  <si>
    <t>Moniteur Bouliste</t>
  </si>
  <si>
    <t>Module 1 La culture Bouliste Gammes / Bases</t>
  </si>
  <si>
    <t>Module 2 Boules Loisir Boul'Ensemble</t>
  </si>
  <si>
    <t>Module 3 Boul'Enfance</t>
  </si>
  <si>
    <t>Module 4 Boule Santé Bien-Etre</t>
  </si>
  <si>
    <t>Formation continue des encadrants</t>
  </si>
  <si>
    <t>Jeune officiel sport boules (Arbitre Délégué Commissaire)</t>
  </si>
  <si>
    <t>Dirigeant</t>
  </si>
  <si>
    <t>Coordonateur du HN  B.COSTE</t>
  </si>
  <si>
    <t>Frais  Délégués</t>
  </si>
  <si>
    <t>Frais Officiels</t>
  </si>
  <si>
    <t>3 - Simples  à ST Michel de Maurienne</t>
  </si>
  <si>
    <t>SUR BUDGET NORMAL ID 20202</t>
  </si>
  <si>
    <t>Partenariat Equipe de France</t>
  </si>
  <si>
    <t>Audio</t>
  </si>
  <si>
    <t>05177</t>
  </si>
  <si>
    <t>ARBITRES TROPHEE DES RELAIS</t>
  </si>
  <si>
    <t>1430270</t>
  </si>
  <si>
    <t>Groupe A.B.C.D.</t>
  </si>
  <si>
    <t>Formation Encadrants</t>
  </si>
  <si>
    <t>Réunions Groupe Appel à Projet</t>
  </si>
  <si>
    <t>21302953</t>
  </si>
  <si>
    <t>RABAUD OCCITANIE</t>
  </si>
  <si>
    <t>MAHOUDEAU BOURGOGNE FC</t>
  </si>
  <si>
    <t>ROURE PUY DE DOME</t>
  </si>
  <si>
    <t>Frais Impression</t>
  </si>
  <si>
    <t>indemnités joueuses</t>
  </si>
  <si>
    <t>Dotations concours</t>
  </si>
  <si>
    <t>Primes  aux équipes</t>
  </si>
  <si>
    <t>Réunions des CTF et ADD</t>
  </si>
  <si>
    <t>Boutique Fédération</t>
  </si>
  <si>
    <t>Sport Boules Diffusion</t>
  </si>
  <si>
    <t>031311452</t>
  </si>
  <si>
    <t>Déplacements  longs</t>
  </si>
  <si>
    <t>Rencontre du PAJ</t>
  </si>
  <si>
    <t>1721114</t>
  </si>
  <si>
    <t>Développement LOGICIELS</t>
  </si>
  <si>
    <t>2130905</t>
  </si>
  <si>
    <t>PLAN DE REPRISE</t>
  </si>
  <si>
    <t>2019</t>
  </si>
  <si>
    <t>SEPTEMBRE 2020</t>
  </si>
  <si>
    <t>LOIRE EXBRAYAT</t>
  </si>
  <si>
    <t>Prov. Départ Retraite</t>
  </si>
  <si>
    <t>Stock arbitrage</t>
  </si>
  <si>
    <t>Stock livres</t>
  </si>
  <si>
    <t>18604111</t>
  </si>
  <si>
    <t>Variation de Stock</t>
  </si>
  <si>
    <t>Imprimés variation stock</t>
  </si>
  <si>
    <t>variation de stock matériel</t>
  </si>
  <si>
    <t>AV LC COVID 44587 X 10 €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</si>
</sst>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\ &quot;F&quot;"/>
    <numFmt numFmtId="165" formatCode="#,##0_ ;\-#,##0\ "/>
    <numFmt numFmtId="166" formatCode="#,##0\ &quot;F&quot;;[Red]\-#,##0\ &quot;F&quot;"/>
    <numFmt numFmtId="167" formatCode="#,##0\ &quot;€&quot;"/>
    <numFmt numFmtId="168" formatCode="d/m;@"/>
    <numFmt numFmtId="169" formatCode="#,##0.00\ &quot;€&quot;"/>
  </numFmts>
  <fonts count="1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22"/>
      <name val="Comic Sans MS"/>
      <family val="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Comic Sans MS"/>
      <family val="4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u/>
      <sz val="14"/>
      <name val="Calibri"/>
      <family val="2"/>
    </font>
    <font>
      <b/>
      <sz val="14"/>
      <name val="Comic Sans MS"/>
      <family val="4"/>
    </font>
    <font>
      <sz val="14"/>
      <name val="Arial"/>
      <family val="2"/>
    </font>
    <font>
      <b/>
      <sz val="16"/>
      <name val="Comic Sans MS"/>
      <family val="4"/>
    </font>
    <font>
      <b/>
      <u/>
      <sz val="12"/>
      <name val="Arial"/>
      <family val="2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u/>
      <sz val="14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i/>
      <u/>
      <sz val="14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  <font>
      <sz val="8"/>
      <name val="Calibri"/>
      <family val="2"/>
    </font>
    <font>
      <b/>
      <u/>
      <sz val="14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0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u/>
      <sz val="16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1"/>
      <name val="Arial"/>
      <family val="2"/>
    </font>
    <font>
      <b/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sz val="12"/>
      <name val="Comic Sans MS"/>
      <family val="4"/>
    </font>
    <font>
      <b/>
      <sz val="14"/>
      <color indexed="8"/>
      <name val="Comic Sans MS"/>
      <family val="4"/>
    </font>
    <font>
      <sz val="12"/>
      <name val="Comic Sans MS"/>
      <family val="4"/>
    </font>
    <font>
      <b/>
      <u/>
      <sz val="12"/>
      <name val="Comic Sans MS"/>
      <family val="4"/>
    </font>
    <font>
      <b/>
      <i/>
      <u/>
      <sz val="12"/>
      <name val="Comic Sans MS"/>
      <family val="4"/>
    </font>
    <font>
      <b/>
      <i/>
      <u/>
      <sz val="14"/>
      <name val="Comic Sans MS"/>
      <family val="4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i/>
      <sz val="12"/>
      <name val="Calibri"/>
      <family val="2"/>
    </font>
    <font>
      <b/>
      <u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sz val="11"/>
      <color theme="0"/>
      <name val="Calibri"/>
      <family val="2"/>
      <scheme val="minor"/>
    </font>
    <font>
      <u/>
      <sz val="14.3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omic Sans MS"/>
      <family val="4"/>
    </font>
    <font>
      <b/>
      <sz val="16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b/>
      <i/>
      <sz val="12"/>
      <color theme="0"/>
      <name val="Calibri"/>
      <family val="2"/>
    </font>
    <font>
      <sz val="12"/>
      <color theme="0"/>
      <name val="Calibri"/>
      <family val="2"/>
      <scheme val="minor"/>
    </font>
    <font>
      <i/>
      <sz val="11"/>
      <color theme="0"/>
      <name val="Calibri"/>
      <family val="2"/>
    </font>
    <font>
      <b/>
      <i/>
      <sz val="11"/>
      <name val="Calibri"/>
      <family val="2"/>
    </font>
    <font>
      <sz val="12"/>
      <name val="Calibri"/>
      <family val="2"/>
      <scheme val="minor"/>
    </font>
    <font>
      <b/>
      <i/>
      <sz val="12"/>
      <color theme="1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4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i/>
      <sz val="12"/>
      <color theme="1"/>
      <name val="Comic Sans MS"/>
      <family val="4"/>
    </font>
    <font>
      <b/>
      <sz val="9"/>
      <color indexed="8"/>
      <name val="Comic Sans MS"/>
      <family val="4"/>
    </font>
    <font>
      <b/>
      <sz val="14.3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u/>
      <sz val="16"/>
      <name val="Calibri"/>
      <family val="2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5"/>
      <color indexed="8"/>
      <name val="Calibri"/>
      <family val="2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FF"/>
        <bgColor indexed="64"/>
      </patternFill>
    </fill>
  </fills>
  <borders count="6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82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19" fillId="0" borderId="0" applyFont="0" applyFill="0" applyBorder="0" applyAlignment="0" applyProtection="0"/>
  </cellStyleXfs>
  <cellXfs count="153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0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4" xfId="0" applyBorder="1"/>
    <xf numFmtId="49" fontId="0" fillId="0" borderId="0" xfId="0" applyNumberFormat="1"/>
    <xf numFmtId="49" fontId="32" fillId="0" borderId="0" xfId="0" applyNumberFormat="1" applyFont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3" applyFont="1"/>
    <xf numFmtId="0" fontId="5" fillId="0" borderId="0" xfId="3" applyFont="1"/>
    <xf numFmtId="0" fontId="5" fillId="0" borderId="0" xfId="3" applyFont="1" applyBorder="1" applyAlignment="1"/>
    <xf numFmtId="0" fontId="6" fillId="3" borderId="0" xfId="3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34" fillId="0" borderId="0" xfId="3" applyFont="1" applyFill="1" applyBorder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/>
    <xf numFmtId="165" fontId="38" fillId="4" borderId="2" xfId="3" applyNumberFormat="1" applyFont="1" applyFill="1" applyBorder="1" applyAlignment="1">
      <alignment horizontal="right"/>
    </xf>
    <xf numFmtId="0" fontId="12" fillId="3" borderId="0" xfId="3" applyFont="1" applyFill="1" applyBorder="1" applyAlignment="1">
      <alignment horizontal="left"/>
    </xf>
    <xf numFmtId="0" fontId="11" fillId="3" borderId="0" xfId="3" applyFont="1" applyFill="1" applyBorder="1"/>
    <xf numFmtId="0" fontId="12" fillId="3" borderId="0" xfId="3" applyFont="1" applyFill="1" applyBorder="1"/>
    <xf numFmtId="164" fontId="11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4" fontId="11" fillId="3" borderId="0" xfId="3" applyNumberFormat="1" applyFont="1" applyFill="1" applyBorder="1" applyAlignment="1">
      <alignment horizontal="right"/>
    </xf>
    <xf numFmtId="0" fontId="13" fillId="4" borderId="0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horizontal="left" vertical="center"/>
    </xf>
    <xf numFmtId="0" fontId="33" fillId="3" borderId="0" xfId="3" applyFont="1" applyFill="1"/>
    <xf numFmtId="164" fontId="33" fillId="3" borderId="0" xfId="3" applyNumberFormat="1" applyFont="1" applyFill="1" applyAlignment="1">
      <alignment horizontal="right"/>
    </xf>
    <xf numFmtId="0" fontId="28" fillId="3" borderId="0" xfId="3" applyFont="1" applyFill="1" applyBorder="1" applyAlignment="1">
      <alignment horizontal="center"/>
    </xf>
    <xf numFmtId="0" fontId="34" fillId="3" borderId="0" xfId="3" applyFont="1" applyFill="1" applyBorder="1"/>
    <xf numFmtId="164" fontId="34" fillId="3" borderId="0" xfId="3" applyNumberFormat="1" applyFont="1" applyFill="1" applyBorder="1" applyAlignment="1">
      <alignment horizontal="right"/>
    </xf>
    <xf numFmtId="0" fontId="34" fillId="4" borderId="0" xfId="3" applyFont="1" applyFill="1" applyBorder="1"/>
    <xf numFmtId="0" fontId="34" fillId="3" borderId="0" xfId="3" applyFont="1" applyFill="1" applyBorder="1" applyAlignment="1"/>
    <xf numFmtId="164" fontId="31" fillId="3" borderId="0" xfId="3" applyNumberFormat="1" applyFont="1" applyFill="1" applyBorder="1" applyAlignment="1">
      <alignment horizontal="right"/>
    </xf>
    <xf numFmtId="0" fontId="38" fillId="3" borderId="0" xfId="3" applyFont="1" applyFill="1" applyBorder="1"/>
    <xf numFmtId="164" fontId="38" fillId="3" borderId="0" xfId="3" applyNumberFormat="1" applyFont="1" applyFill="1" applyBorder="1" applyAlignment="1">
      <alignment horizontal="right"/>
    </xf>
    <xf numFmtId="0" fontId="34" fillId="3" borderId="7" xfId="3" applyFont="1" applyFill="1" applyBorder="1"/>
    <xf numFmtId="0" fontId="34" fillId="3" borderId="0" xfId="3" applyFont="1" applyFill="1" applyBorder="1" applyAlignment="1">
      <alignment horizontal="left"/>
    </xf>
    <xf numFmtId="0" fontId="34" fillId="3" borderId="0" xfId="3" applyFont="1" applyFill="1" applyBorder="1" applyAlignment="1">
      <alignment horizontal="left" vertical="center"/>
    </xf>
    <xf numFmtId="0" fontId="34" fillId="3" borderId="0" xfId="3" applyFont="1" applyFill="1" applyBorder="1" applyAlignment="1">
      <alignment horizontal="center" vertical="center"/>
    </xf>
    <xf numFmtId="49" fontId="35" fillId="3" borderId="0" xfId="3" applyNumberFormat="1" applyFont="1" applyFill="1" applyBorder="1" applyAlignment="1">
      <alignment horizontal="right"/>
    </xf>
    <xf numFmtId="0" fontId="33" fillId="3" borderId="0" xfId="3" applyFont="1" applyFill="1" applyBorder="1"/>
    <xf numFmtId="0" fontId="36" fillId="0" borderId="0" xfId="3" applyFont="1" applyFill="1" applyBorder="1"/>
    <xf numFmtId="0" fontId="36" fillId="0" borderId="0" xfId="3" applyFont="1" applyBorder="1"/>
    <xf numFmtId="0" fontId="37" fillId="3" borderId="0" xfId="3" applyFont="1" applyFill="1" applyBorder="1" applyAlignment="1">
      <alignment horizontal="left" vertical="center"/>
    </xf>
    <xf numFmtId="0" fontId="35" fillId="3" borderId="0" xfId="3" applyFont="1" applyFill="1" applyBorder="1" applyAlignment="1">
      <alignment horizontal="left" vertical="center"/>
    </xf>
    <xf numFmtId="0" fontId="34" fillId="3" borderId="0" xfId="3" applyFont="1" applyFill="1" applyBorder="1" applyAlignment="1">
      <alignment vertical="center"/>
    </xf>
    <xf numFmtId="0" fontId="35" fillId="3" borderId="0" xfId="3" applyFont="1" applyFill="1" applyBorder="1" applyAlignment="1"/>
    <xf numFmtId="49" fontId="0" fillId="3" borderId="0" xfId="0" applyNumberFormat="1" applyFill="1"/>
    <xf numFmtId="0" fontId="36" fillId="3" borderId="0" xfId="3" applyFont="1" applyFill="1" applyBorder="1" applyAlignment="1">
      <alignment horizontal="left"/>
    </xf>
    <xf numFmtId="0" fontId="36" fillId="3" borderId="0" xfId="3" applyFont="1" applyFill="1" applyBorder="1"/>
    <xf numFmtId="166" fontId="36" fillId="3" borderId="0" xfId="3" applyNumberFormat="1" applyFont="1" applyFill="1" applyBorder="1"/>
    <xf numFmtId="0" fontId="36" fillId="3" borderId="0" xfId="3" applyFont="1" applyFill="1"/>
    <xf numFmtId="0" fontId="0" fillId="0" borderId="12" xfId="0" applyBorder="1"/>
    <xf numFmtId="0" fontId="0" fillId="0" borderId="11" xfId="0" applyBorder="1"/>
    <xf numFmtId="0" fontId="36" fillId="4" borderId="0" xfId="3" applyFont="1" applyFill="1" applyBorder="1"/>
    <xf numFmtId="0" fontId="0" fillId="0" borderId="0" xfId="0" applyAlignment="1">
      <alignment horizontal="right"/>
    </xf>
    <xf numFmtId="0" fontId="36" fillId="3" borderId="0" xfId="0" applyFont="1" applyFill="1" applyBorder="1"/>
    <xf numFmtId="0" fontId="36" fillId="3" borderId="0" xfId="0" applyFont="1" applyFill="1" applyBorder="1" applyAlignment="1">
      <alignment horizontal="left"/>
    </xf>
    <xf numFmtId="3" fontId="34" fillId="2" borderId="2" xfId="0" applyNumberFormat="1" applyFont="1" applyFill="1" applyBorder="1" applyAlignment="1">
      <alignment horizontal="right"/>
    </xf>
    <xf numFmtId="49" fontId="36" fillId="3" borderId="0" xfId="0" applyNumberFormat="1" applyFont="1" applyFill="1" applyBorder="1" applyAlignment="1">
      <alignment horizontal="left"/>
    </xf>
    <xf numFmtId="0" fontId="37" fillId="3" borderId="0" xfId="0" applyFont="1" applyFill="1" applyBorder="1" applyAlignment="1"/>
    <xf numFmtId="3" fontId="34" fillId="3" borderId="0" xfId="0" applyNumberFormat="1" applyFont="1" applyFill="1" applyBorder="1" applyAlignment="1">
      <alignment horizontal="right"/>
    </xf>
    <xf numFmtId="0" fontId="36" fillId="3" borderId="0" xfId="0" applyFont="1" applyFill="1"/>
    <xf numFmtId="0" fontId="34" fillId="3" borderId="0" xfId="0" applyFont="1" applyFill="1" applyBorder="1"/>
    <xf numFmtId="0" fontId="0" fillId="3" borderId="0" xfId="0" applyFont="1" applyFill="1"/>
    <xf numFmtId="0" fontId="48" fillId="0" borderId="0" xfId="0" applyFont="1" applyBorder="1"/>
    <xf numFmtId="0" fontId="42" fillId="3" borderId="0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center"/>
    </xf>
    <xf numFmtId="3" fontId="36" fillId="2" borderId="2" xfId="0" applyNumberFormat="1" applyFont="1" applyFill="1" applyBorder="1"/>
    <xf numFmtId="0" fontId="0" fillId="3" borderId="0" xfId="0" applyFont="1" applyFill="1" applyBorder="1"/>
    <xf numFmtId="3" fontId="35" fillId="2" borderId="8" xfId="0" applyNumberFormat="1" applyFont="1" applyFill="1" applyBorder="1" applyAlignment="1">
      <alignment horizontal="right"/>
    </xf>
    <xf numFmtId="10" fontId="41" fillId="3" borderId="0" xfId="0" applyNumberFormat="1" applyFont="1" applyFill="1" applyBorder="1" applyAlignment="1">
      <alignment horizontal="center"/>
    </xf>
    <xf numFmtId="3" fontId="36" fillId="2" borderId="2" xfId="0" applyNumberFormat="1" applyFont="1" applyFill="1" applyBorder="1" applyAlignment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left"/>
    </xf>
    <xf numFmtId="0" fontId="36" fillId="4" borderId="0" xfId="0" applyFont="1" applyFill="1" applyBorder="1"/>
    <xf numFmtId="10" fontId="38" fillId="3" borderId="0" xfId="0" applyNumberFormat="1" applyFont="1" applyFill="1" applyBorder="1" applyAlignment="1">
      <alignment horizontal="center" vertical="center"/>
    </xf>
    <xf numFmtId="0" fontId="49" fillId="3" borderId="0" xfId="0" applyFont="1" applyFill="1" applyBorder="1"/>
    <xf numFmtId="0" fontId="49" fillId="4" borderId="0" xfId="0" applyFont="1" applyFill="1" applyBorder="1"/>
    <xf numFmtId="0" fontId="50" fillId="4" borderId="0" xfId="0" applyFont="1" applyFill="1" applyBorder="1" applyAlignment="1">
      <alignment horizontal="center" vertical="center"/>
    </xf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17" fillId="3" borderId="0" xfId="0" applyFont="1" applyFill="1" applyBorder="1"/>
    <xf numFmtId="164" fontId="15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166" fontId="15" fillId="3" borderId="0" xfId="0" applyNumberFormat="1" applyFont="1" applyFill="1" applyBorder="1"/>
    <xf numFmtId="164" fontId="18" fillId="3" borderId="0" xfId="0" applyNumberFormat="1" applyFont="1" applyFill="1" applyBorder="1"/>
    <xf numFmtId="0" fontId="15" fillId="3" borderId="0" xfId="0" applyFont="1" applyFill="1"/>
    <xf numFmtId="3" fontId="15" fillId="3" borderId="0" xfId="0" applyNumberFormat="1" applyFont="1" applyFill="1"/>
    <xf numFmtId="0" fontId="0" fillId="0" borderId="6" xfId="0" applyBorder="1"/>
    <xf numFmtId="0" fontId="0" fillId="0" borderId="4" xfId="0" applyBorder="1" applyAlignment="1">
      <alignment horizontal="left"/>
    </xf>
    <xf numFmtId="3" fontId="0" fillId="0" borderId="0" xfId="0" applyNumberFormat="1" applyBorder="1"/>
    <xf numFmtId="0" fontId="0" fillId="0" borderId="0" xfId="0" applyFill="1" applyBorder="1"/>
    <xf numFmtId="6" fontId="0" fillId="0" borderId="0" xfId="0" applyNumberFormat="1"/>
    <xf numFmtId="167" fontId="0" fillId="0" borderId="0" xfId="0" applyNumberFormat="1"/>
    <xf numFmtId="0" fontId="25" fillId="0" borderId="4" xfId="0" applyFont="1" applyBorder="1"/>
    <xf numFmtId="0" fontId="21" fillId="0" borderId="16" xfId="0" applyFont="1" applyBorder="1"/>
    <xf numFmtId="0" fontId="38" fillId="3" borderId="0" xfId="3" applyFont="1" applyFill="1" applyBorder="1" applyAlignment="1">
      <alignment horizontal="left"/>
    </xf>
    <xf numFmtId="0" fontId="11" fillId="3" borderId="0" xfId="3" applyFont="1" applyFill="1" applyBorder="1" applyAlignment="1">
      <alignment horizontal="left"/>
    </xf>
    <xf numFmtId="0" fontId="0" fillId="3" borderId="0" xfId="0" applyFill="1" applyAlignment="1">
      <alignment horizontal="left"/>
    </xf>
    <xf numFmtId="3" fontId="0" fillId="0" borderId="0" xfId="0" applyNumberFormat="1"/>
    <xf numFmtId="0" fontId="55" fillId="3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11" fillId="3" borderId="0" xfId="3" applyFont="1" applyFill="1" applyBorder="1" applyAlignment="1">
      <alignment horizontal="left" vertical="center"/>
    </xf>
    <xf numFmtId="0" fontId="10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left" vertical="top"/>
    </xf>
    <xf numFmtId="0" fontId="11" fillId="3" borderId="0" xfId="3" applyFont="1" applyFill="1" applyBorder="1" applyAlignment="1">
      <alignment vertical="center"/>
    </xf>
    <xf numFmtId="0" fontId="0" fillId="0" borderId="2" xfId="0" applyFont="1" applyBorder="1"/>
    <xf numFmtId="0" fontId="70" fillId="0" borderId="0" xfId="0" applyFont="1" applyAlignment="1">
      <alignment vertical="center"/>
    </xf>
    <xf numFmtId="0" fontId="0" fillId="0" borderId="0" xfId="0" applyAlignment="1">
      <alignment vertical="center"/>
    </xf>
    <xf numFmtId="0" fontId="66" fillId="0" borderId="0" xfId="0" applyFont="1" applyAlignment="1">
      <alignment vertical="center"/>
    </xf>
    <xf numFmtId="0" fontId="45" fillId="3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10" xfId="0" applyBorder="1"/>
    <xf numFmtId="0" fontId="27" fillId="5" borderId="0" xfId="0" applyFont="1" applyFill="1"/>
    <xf numFmtId="0" fontId="57" fillId="5" borderId="0" xfId="0" applyFont="1" applyFill="1"/>
    <xf numFmtId="0" fontId="23" fillId="5" borderId="0" xfId="0" applyFont="1" applyFill="1" applyBorder="1" applyAlignment="1">
      <alignment horizontal="center"/>
    </xf>
    <xf numFmtId="0" fontId="71" fillId="5" borderId="0" xfId="0" applyFont="1" applyFill="1"/>
    <xf numFmtId="0" fontId="21" fillId="0" borderId="0" xfId="0" applyFont="1" applyBorder="1"/>
    <xf numFmtId="0" fontId="28" fillId="0" borderId="0" xfId="0" applyFont="1" applyFill="1"/>
    <xf numFmtId="0" fontId="58" fillId="2" borderId="3" xfId="0" applyFont="1" applyFill="1" applyBorder="1" applyAlignment="1">
      <alignment horizontal="center" vertical="center" wrapText="1"/>
    </xf>
    <xf numFmtId="0" fontId="39" fillId="0" borderId="0" xfId="0" applyFont="1" applyFill="1"/>
    <xf numFmtId="0" fontId="40" fillId="0" borderId="0" xfId="0" applyFont="1" applyFill="1"/>
    <xf numFmtId="49" fontId="26" fillId="0" borderId="0" xfId="0" applyNumberFormat="1" applyFont="1" applyFill="1" applyAlignment="1">
      <alignment horizontal="center"/>
    </xf>
    <xf numFmtId="0" fontId="11" fillId="4" borderId="0" xfId="3" applyFont="1" applyFill="1" applyBorder="1"/>
    <xf numFmtId="49" fontId="23" fillId="0" borderId="0" xfId="0" applyNumberFormat="1" applyFont="1" applyFill="1" applyAlignment="1">
      <alignment horizontal="center"/>
    </xf>
    <xf numFmtId="49" fontId="0" fillId="0" borderId="0" xfId="0" applyNumberFormat="1" applyFill="1"/>
    <xf numFmtId="0" fontId="21" fillId="0" borderId="0" xfId="0" applyFont="1" applyFill="1"/>
    <xf numFmtId="49" fontId="25" fillId="0" borderId="0" xfId="0" applyNumberFormat="1" applyFont="1" applyFill="1" applyAlignment="1">
      <alignment horizontal="center"/>
    </xf>
    <xf numFmtId="49" fontId="21" fillId="0" borderId="0" xfId="0" applyNumberFormat="1" applyFont="1" applyFill="1"/>
    <xf numFmtId="49" fontId="30" fillId="0" borderId="0" xfId="0" applyNumberFormat="1" applyFont="1" applyFill="1"/>
    <xf numFmtId="0" fontId="35" fillId="3" borderId="0" xfId="3" applyFont="1" applyFill="1" applyBorder="1" applyAlignment="1">
      <alignment vertical="center"/>
    </xf>
    <xf numFmtId="0" fontId="46" fillId="3" borderId="0" xfId="3" applyFont="1" applyFill="1" applyBorder="1" applyAlignment="1">
      <alignment horizontal="left" vertical="center"/>
    </xf>
    <xf numFmtId="0" fontId="62" fillId="3" borderId="0" xfId="3" applyFont="1" applyFill="1" applyBorder="1"/>
    <xf numFmtId="0" fontId="62" fillId="3" borderId="0" xfId="3" applyFont="1" applyFill="1" applyBorder="1" applyAlignment="1">
      <alignment horizontal="left"/>
    </xf>
    <xf numFmtId="0" fontId="61" fillId="3" borderId="0" xfId="3" applyFont="1" applyFill="1" applyBorder="1"/>
    <xf numFmtId="0" fontId="37" fillId="0" borderId="5" xfId="3" applyFont="1" applyFill="1" applyBorder="1" applyAlignment="1">
      <alignment vertical="center"/>
    </xf>
    <xf numFmtId="0" fontId="0" fillId="0" borderId="0" xfId="0" applyFont="1" applyFill="1"/>
    <xf numFmtId="0" fontId="38" fillId="0" borderId="0" xfId="3" applyFont="1" applyFill="1"/>
    <xf numFmtId="0" fontId="34" fillId="0" borderId="0" xfId="3" applyFont="1" applyFill="1"/>
    <xf numFmtId="0" fontId="33" fillId="0" borderId="0" xfId="3" applyFont="1" applyFill="1" applyAlignment="1">
      <alignment horizontal="center"/>
    </xf>
    <xf numFmtId="0" fontId="41" fillId="4" borderId="0" xfId="3" applyNumberFormat="1" applyFont="1" applyFill="1" applyBorder="1" applyAlignment="1">
      <alignment horizontal="right"/>
    </xf>
    <xf numFmtId="49" fontId="25" fillId="3" borderId="0" xfId="0" applyNumberFormat="1" applyFont="1" applyFill="1" applyAlignment="1">
      <alignment horizontal="center"/>
    </xf>
    <xf numFmtId="49" fontId="23" fillId="3" borderId="0" xfId="0" applyNumberFormat="1" applyFont="1" applyFill="1" applyAlignment="1">
      <alignment horizontal="center"/>
    </xf>
    <xf numFmtId="49" fontId="21" fillId="3" borderId="0" xfId="0" applyNumberFormat="1" applyFont="1" applyFill="1"/>
    <xf numFmtId="0" fontId="14" fillId="3" borderId="0" xfId="3" applyFont="1" applyFill="1" applyBorder="1" applyAlignment="1"/>
    <xf numFmtId="0" fontId="59" fillId="3" borderId="0" xfId="3" applyFont="1" applyFill="1" applyBorder="1" applyAlignment="1"/>
    <xf numFmtId="0" fontId="59" fillId="3" borderId="0" xfId="3" applyFont="1" applyFill="1" applyBorder="1" applyAlignment="1">
      <alignment vertical="center"/>
    </xf>
    <xf numFmtId="0" fontId="35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30" fillId="0" borderId="0" xfId="0" applyFont="1" applyFill="1"/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 vertical="center"/>
    </xf>
    <xf numFmtId="49" fontId="28" fillId="0" borderId="0" xfId="0" applyNumberFormat="1" applyFont="1" applyFill="1"/>
    <xf numFmtId="3" fontId="36" fillId="4" borderId="0" xfId="0" applyNumberFormat="1" applyFont="1" applyFill="1" applyBorder="1" applyAlignment="1">
      <alignment horizontal="right"/>
    </xf>
    <xf numFmtId="0" fontId="36" fillId="4" borderId="0" xfId="0" applyNumberFormat="1" applyFont="1" applyFill="1" applyBorder="1" applyAlignment="1">
      <alignment horizontal="right"/>
    </xf>
    <xf numFmtId="0" fontId="4" fillId="0" borderId="0" xfId="3" applyFont="1" applyFill="1"/>
    <xf numFmtId="0" fontId="36" fillId="3" borderId="0" xfId="0" applyFont="1" applyFill="1" applyBorder="1" applyAlignment="1">
      <alignment horizontal="left" vertical="center"/>
    </xf>
    <xf numFmtId="10" fontId="43" fillId="0" borderId="3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49" fontId="0" fillId="0" borderId="0" xfId="0" applyNumberFormat="1" applyFill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168" fontId="0" fillId="0" borderId="27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5" fillId="0" borderId="10" xfId="0" applyFont="1" applyFill="1" applyBorder="1" applyAlignment="1">
      <alignment horizontal="center" vertical="center"/>
    </xf>
    <xf numFmtId="2" fontId="65" fillId="0" borderId="3" xfId="0" applyNumberFormat="1" applyFont="1" applyFill="1" applyBorder="1" applyAlignment="1">
      <alignment horizontal="center" vertical="center"/>
    </xf>
    <xf numFmtId="3" fontId="69" fillId="0" borderId="10" xfId="0" applyNumberFormat="1" applyFont="1" applyFill="1" applyBorder="1"/>
    <xf numFmtId="10" fontId="68" fillId="0" borderId="0" xfId="4" applyNumberFormat="1" applyFont="1" applyFill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165" fontId="34" fillId="0" borderId="2" xfId="3" applyNumberFormat="1" applyFont="1" applyFill="1" applyBorder="1" applyAlignment="1">
      <alignment horizontal="right"/>
    </xf>
    <xf numFmtId="0" fontId="58" fillId="0" borderId="3" xfId="0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right"/>
    </xf>
    <xf numFmtId="3" fontId="34" fillId="0" borderId="2" xfId="0" applyNumberFormat="1" applyFont="1" applyFill="1" applyBorder="1" applyAlignment="1">
      <alignment horizontal="right"/>
    </xf>
    <xf numFmtId="0" fontId="32" fillId="0" borderId="0" xfId="0" applyNumberFormat="1" applyFont="1" applyFill="1" applyAlignment="1">
      <alignment horizontal="center"/>
    </xf>
    <xf numFmtId="0" fontId="5" fillId="0" borderId="0" xfId="3" applyFont="1" applyFill="1" applyBorder="1" applyAlignment="1"/>
    <xf numFmtId="1" fontId="7" fillId="0" borderId="2" xfId="3" applyNumberFormat="1" applyFont="1" applyFill="1" applyBorder="1" applyAlignment="1">
      <alignment horizontal="right" vertical="center"/>
    </xf>
    <xf numFmtId="1" fontId="36" fillId="0" borderId="2" xfId="3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38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Border="1" applyAlignment="1">
      <alignment horizontal="right"/>
    </xf>
    <xf numFmtId="0" fontId="34" fillId="0" borderId="0" xfId="0" applyFont="1" applyFill="1" applyBorder="1"/>
    <xf numFmtId="164" fontId="36" fillId="0" borderId="0" xfId="3" applyNumberFormat="1" applyFont="1" applyBorder="1" applyAlignment="1">
      <alignment horizontal="right"/>
    </xf>
    <xf numFmtId="0" fontId="10" fillId="0" borderId="0" xfId="0" applyFont="1" applyFill="1" applyBorder="1"/>
    <xf numFmtId="0" fontId="12" fillId="3" borderId="0" xfId="3" applyFont="1" applyFill="1" applyBorder="1" applyAlignment="1">
      <alignment horizontal="left" vertical="center"/>
    </xf>
    <xf numFmtId="0" fontId="76" fillId="0" borderId="2" xfId="0" applyFont="1" applyBorder="1"/>
    <xf numFmtId="0" fontId="76" fillId="0" borderId="3" xfId="0" applyFont="1" applyBorder="1"/>
    <xf numFmtId="0" fontId="77" fillId="0" borderId="3" xfId="0" applyFont="1" applyBorder="1"/>
    <xf numFmtId="0" fontId="78" fillId="0" borderId="0" xfId="0" applyFont="1"/>
    <xf numFmtId="0" fontId="7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0" fillId="0" borderId="2" xfId="0" applyNumberFormat="1" applyBorder="1"/>
    <xf numFmtId="4" fontId="0" fillId="2" borderId="1" xfId="0" applyNumberFormat="1" applyFill="1" applyBorder="1"/>
    <xf numFmtId="4" fontId="0" fillId="0" borderId="1" xfId="0" applyNumberFormat="1" applyBorder="1"/>
    <xf numFmtId="4" fontId="0" fillId="6" borderId="28" xfId="0" applyNumberFormat="1" applyFill="1" applyBorder="1"/>
    <xf numFmtId="4" fontId="0" fillId="2" borderId="2" xfId="0" applyNumberFormat="1" applyFill="1" applyBorder="1"/>
    <xf numFmtId="4" fontId="0" fillId="6" borderId="4" xfId="0" applyNumberFormat="1" applyFill="1" applyBorder="1"/>
    <xf numFmtId="0" fontId="20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left"/>
    </xf>
    <xf numFmtId="10" fontId="0" fillId="0" borderId="0" xfId="0" applyNumberFormat="1"/>
    <xf numFmtId="3" fontId="50" fillId="4" borderId="2" xfId="0" applyNumberFormat="1" applyFont="1" applyFill="1" applyBorder="1" applyAlignment="1">
      <alignment horizontal="right"/>
    </xf>
    <xf numFmtId="3" fontId="35" fillId="4" borderId="0" xfId="0" applyNumberFormat="1" applyFont="1" applyFill="1" applyBorder="1" applyAlignment="1">
      <alignment horizontal="right" vertical="center"/>
    </xf>
    <xf numFmtId="3" fontId="0" fillId="3" borderId="0" xfId="0" applyNumberFormat="1" applyFont="1" applyFill="1"/>
    <xf numFmtId="3" fontId="0" fillId="0" borderId="0" xfId="0" applyNumberFormat="1" applyFill="1"/>
    <xf numFmtId="3" fontId="25" fillId="0" borderId="0" xfId="0" applyNumberFormat="1" applyFont="1" applyFill="1" applyAlignment="1">
      <alignment horizontal="center"/>
    </xf>
    <xf numFmtId="3" fontId="30" fillId="0" borderId="0" xfId="0" applyNumberFormat="1" applyFont="1" applyFill="1"/>
    <xf numFmtId="0" fontId="23" fillId="0" borderId="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13" xfId="0" applyFill="1" applyBorder="1"/>
    <xf numFmtId="0" fontId="21" fillId="0" borderId="22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30" xfId="0" applyBorder="1"/>
    <xf numFmtId="4" fontId="23" fillId="3" borderId="31" xfId="0" applyNumberFormat="1" applyFont="1" applyFill="1" applyBorder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84" fillId="0" borderId="25" xfId="0" applyFont="1" applyBorder="1" applyAlignment="1">
      <alignment horizontal="left" vertical="top"/>
    </xf>
    <xf numFmtId="0" fontId="85" fillId="0" borderId="32" xfId="0" applyFont="1" applyBorder="1" applyAlignment="1">
      <alignment horizontal="left" vertical="top"/>
    </xf>
    <xf numFmtId="0" fontId="85" fillId="0" borderId="0" xfId="0" applyFont="1" applyAlignment="1">
      <alignment horizontal="left" vertical="top"/>
    </xf>
    <xf numFmtId="0" fontId="81" fillId="0" borderId="0" xfId="0" applyFont="1" applyAlignment="1">
      <alignment horizontal="left" vertical="top"/>
    </xf>
    <xf numFmtId="0" fontId="82" fillId="0" borderId="33" xfId="1" quotePrefix="1" applyBorder="1" applyAlignment="1" applyProtection="1">
      <alignment horizontal="left" vertical="top"/>
    </xf>
    <xf numFmtId="0" fontId="82" fillId="3" borderId="0" xfId="1" applyFill="1" applyAlignment="1" applyProtection="1"/>
    <xf numFmtId="3" fontId="35" fillId="0" borderId="0" xfId="3" applyNumberFormat="1" applyFont="1" applyFill="1" applyBorder="1" applyAlignment="1">
      <alignment vertical="center"/>
    </xf>
    <xf numFmtId="3" fontId="35" fillId="0" borderId="11" xfId="3" applyNumberFormat="1" applyFont="1" applyFill="1" applyBorder="1" applyAlignment="1">
      <alignment vertical="center"/>
    </xf>
    <xf numFmtId="3" fontId="35" fillId="0" borderId="12" xfId="3" applyNumberFormat="1" applyFont="1" applyFill="1" applyBorder="1" applyAlignment="1">
      <alignment horizontal="right" vertical="center"/>
    </xf>
    <xf numFmtId="3" fontId="36" fillId="3" borderId="0" xfId="3" applyNumberFormat="1" applyFont="1" applyFill="1" applyBorder="1" applyAlignment="1">
      <alignment horizontal="right"/>
    </xf>
    <xf numFmtId="3" fontId="36" fillId="0" borderId="0" xfId="3" applyNumberFormat="1" applyFont="1" applyFill="1" applyBorder="1" applyAlignment="1">
      <alignment horizontal="right"/>
    </xf>
    <xf numFmtId="0" fontId="37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3" fontId="22" fillId="0" borderId="2" xfId="0" applyNumberFormat="1" applyFont="1" applyBorder="1"/>
    <xf numFmtId="3" fontId="28" fillId="6" borderId="4" xfId="0" applyNumberFormat="1" applyFont="1" applyFill="1" applyBorder="1"/>
    <xf numFmtId="3" fontId="0" fillId="6" borderId="4" xfId="0" applyNumberFormat="1" applyFill="1" applyBorder="1"/>
    <xf numFmtId="3" fontId="0" fillId="6" borderId="4" xfId="0" applyNumberFormat="1" applyFill="1" applyBorder="1" applyAlignment="1"/>
    <xf numFmtId="3" fontId="23" fillId="2" borderId="3" xfId="0" applyNumberFormat="1" applyFont="1" applyFill="1" applyBorder="1"/>
    <xf numFmtId="3" fontId="25" fillId="0" borderId="3" xfId="0" applyNumberFormat="1" applyFont="1" applyFill="1" applyBorder="1"/>
    <xf numFmtId="3" fontId="23" fillId="6" borderId="34" xfId="0" applyNumberFormat="1" applyFont="1" applyFill="1" applyBorder="1"/>
    <xf numFmtId="3" fontId="21" fillId="2" borderId="35" xfId="0" applyNumberFormat="1" applyFont="1" applyFill="1" applyBorder="1"/>
    <xf numFmtId="3" fontId="26" fillId="0" borderId="35" xfId="0" applyNumberFormat="1" applyFont="1" applyFill="1" applyBorder="1"/>
    <xf numFmtId="3" fontId="21" fillId="6" borderId="36" xfId="0" applyNumberFormat="1" applyFont="1" applyFill="1" applyBorder="1"/>
    <xf numFmtId="3" fontId="21" fillId="6" borderId="37" xfId="0" applyNumberFormat="1" applyFont="1" applyFill="1" applyBorder="1"/>
    <xf numFmtId="3" fontId="23" fillId="3" borderId="38" xfId="0" applyNumberFormat="1" applyFont="1" applyFill="1" applyBorder="1"/>
    <xf numFmtId="3" fontId="23" fillId="6" borderId="39" xfId="0" applyNumberFormat="1" applyFont="1" applyFill="1" applyBorder="1"/>
    <xf numFmtId="3" fontId="25" fillId="0" borderId="3" xfId="0" applyNumberFormat="1" applyFont="1" applyBorder="1"/>
    <xf numFmtId="3" fontId="23" fillId="0" borderId="34" xfId="0" applyNumberFormat="1" applyFont="1" applyBorder="1"/>
    <xf numFmtId="0" fontId="82" fillId="0" borderId="0" xfId="1" quotePrefix="1" applyAlignment="1" applyProtection="1"/>
    <xf numFmtId="0" fontId="82" fillId="0" borderId="28" xfId="1" applyBorder="1" applyAlignment="1" applyProtection="1"/>
    <xf numFmtId="0" fontId="82" fillId="0" borderId="40" xfId="1" quotePrefix="1" applyBorder="1" applyAlignment="1" applyProtection="1">
      <alignment horizontal="left" vertical="top"/>
    </xf>
    <xf numFmtId="0" fontId="82" fillId="0" borderId="41" xfId="1" quotePrefix="1" applyBorder="1" applyAlignment="1" applyProtection="1">
      <alignment horizontal="left" vertical="top"/>
    </xf>
    <xf numFmtId="0" fontId="82" fillId="0" borderId="41" xfId="1" applyBorder="1" applyAlignment="1" applyProtection="1">
      <alignment horizontal="left" vertical="top"/>
    </xf>
    <xf numFmtId="0" fontId="82" fillId="0" borderId="0" xfId="1" applyAlignment="1" applyProtection="1"/>
    <xf numFmtId="0" fontId="82" fillId="0" borderId="0" xfId="1" applyBorder="1" applyAlignment="1" applyProtection="1"/>
    <xf numFmtId="0" fontId="82" fillId="3" borderId="0" xfId="1" applyFill="1" applyBorder="1" applyAlignment="1" applyProtection="1"/>
    <xf numFmtId="0" fontId="82" fillId="0" borderId="42" xfId="1" quotePrefix="1" applyBorder="1" applyAlignment="1" applyProtection="1">
      <alignment horizontal="left" vertical="top"/>
    </xf>
    <xf numFmtId="0" fontId="45" fillId="3" borderId="0" xfId="0" applyFont="1" applyFill="1" applyBorder="1" applyAlignment="1"/>
    <xf numFmtId="49" fontId="42" fillId="0" borderId="0" xfId="0" applyNumberFormat="1" applyFont="1" applyFill="1" applyAlignment="1"/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0" fillId="8" borderId="6" xfId="0" applyFill="1" applyBorder="1"/>
    <xf numFmtId="0" fontId="0" fillId="8" borderId="2" xfId="0" applyFill="1" applyBorder="1"/>
    <xf numFmtId="0" fontId="34" fillId="8" borderId="2" xfId="3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3" fontId="0" fillId="7" borderId="2" xfId="0" applyNumberFormat="1" applyFill="1" applyBorder="1"/>
    <xf numFmtId="0" fontId="34" fillId="0" borderId="0" xfId="0" applyFont="1" applyFill="1"/>
    <xf numFmtId="0" fontId="82" fillId="0" borderId="0" xfId="1" applyAlignment="1" applyProtection="1">
      <alignment horizontal="center" vertical="center"/>
    </xf>
    <xf numFmtId="0" fontId="82" fillId="0" borderId="0" xfId="1" applyAlignment="1" applyProtection="1">
      <alignment horizontal="left" vertical="center"/>
    </xf>
    <xf numFmtId="3" fontId="34" fillId="2" borderId="4" xfId="0" applyNumberFormat="1" applyFont="1" applyFill="1" applyBorder="1" applyAlignment="1">
      <alignment horizontal="right"/>
    </xf>
    <xf numFmtId="3" fontId="35" fillId="2" borderId="45" xfId="0" applyNumberFormat="1" applyFont="1" applyFill="1" applyBorder="1" applyAlignment="1">
      <alignment horizontal="right"/>
    </xf>
    <xf numFmtId="3" fontId="36" fillId="2" borderId="4" xfId="0" applyNumberFormat="1" applyFont="1" applyFill="1" applyBorder="1" applyAlignment="1">
      <alignment horizontal="right"/>
    </xf>
    <xf numFmtId="3" fontId="35" fillId="2" borderId="46" xfId="0" applyNumberFormat="1" applyFont="1" applyFill="1" applyBorder="1" applyAlignment="1">
      <alignment horizontal="right"/>
    </xf>
    <xf numFmtId="0" fontId="58" fillId="6" borderId="34" xfId="0" applyFont="1" applyFill="1" applyBorder="1" applyAlignment="1">
      <alignment horizontal="center" vertical="center" wrapText="1"/>
    </xf>
    <xf numFmtId="4" fontId="0" fillId="7" borderId="2" xfId="0" applyNumberFormat="1" applyFill="1" applyBorder="1"/>
    <xf numFmtId="49" fontId="0" fillId="0" borderId="0" xfId="0" applyNumberFormat="1" applyBorder="1"/>
    <xf numFmtId="49" fontId="27" fillId="5" borderId="0" xfId="0" applyNumberFormat="1" applyFont="1" applyFill="1"/>
    <xf numFmtId="49" fontId="20" fillId="0" borderId="0" xfId="0" applyNumberFormat="1" applyFont="1"/>
    <xf numFmtId="49" fontId="0" fillId="4" borderId="0" xfId="0" applyNumberFormat="1" applyFill="1"/>
    <xf numFmtId="49" fontId="27" fillId="5" borderId="0" xfId="0" applyNumberFormat="1" applyFont="1" applyFill="1" applyBorder="1" applyAlignment="1">
      <alignment horizontal="left"/>
    </xf>
    <xf numFmtId="49" fontId="27" fillId="5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Fill="1"/>
    <xf numFmtId="0" fontId="1" fillId="0" borderId="0" xfId="0" applyFont="1" applyAlignment="1">
      <alignment vertical="center"/>
    </xf>
    <xf numFmtId="49" fontId="33" fillId="0" borderId="0" xfId="3" applyNumberFormat="1" applyFont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49" fontId="28" fillId="3" borderId="0" xfId="3" applyNumberFormat="1" applyFont="1" applyFill="1" applyBorder="1" applyAlignment="1">
      <alignment horizontal="center"/>
    </xf>
    <xf numFmtId="49" fontId="34" fillId="3" borderId="0" xfId="3" applyNumberFormat="1" applyFont="1" applyFill="1" applyBorder="1" applyAlignment="1">
      <alignment horizontal="center"/>
    </xf>
    <xf numFmtId="49" fontId="23" fillId="0" borderId="0" xfId="0" applyNumberFormat="1" applyFont="1"/>
    <xf numFmtId="49" fontId="20" fillId="0" borderId="0" xfId="0" applyNumberFormat="1" applyFont="1" applyAlignment="1">
      <alignment horizontal="left"/>
    </xf>
    <xf numFmtId="49" fontId="83" fillId="0" borderId="0" xfId="0" applyNumberFormat="1" applyFont="1"/>
    <xf numFmtId="49" fontId="10" fillId="3" borderId="0" xfId="3" applyNumberFormat="1" applyFont="1" applyFill="1" applyBorder="1" applyAlignment="1">
      <alignment horizontal="left" vertical="center"/>
    </xf>
    <xf numFmtId="49" fontId="37" fillId="3" borderId="0" xfId="3" applyNumberFormat="1" applyFont="1" applyFill="1" applyBorder="1" applyAlignment="1">
      <alignment horizontal="left" vertical="center"/>
    </xf>
    <xf numFmtId="49" fontId="11" fillId="3" borderId="0" xfId="3" applyNumberFormat="1" applyFont="1" applyFill="1" applyBorder="1" applyAlignment="1">
      <alignment horizontal="left"/>
    </xf>
    <xf numFmtId="49" fontId="11" fillId="3" borderId="0" xfId="3" applyNumberFormat="1" applyFont="1" applyFill="1" applyBorder="1"/>
    <xf numFmtId="49" fontId="34" fillId="3" borderId="0" xfId="3" applyNumberFormat="1" applyFont="1" applyFill="1" applyBorder="1"/>
    <xf numFmtId="49" fontId="10" fillId="3" borderId="0" xfId="3" applyNumberFormat="1" applyFont="1" applyFill="1" applyBorder="1" applyAlignment="1"/>
    <xf numFmtId="49" fontId="35" fillId="3" borderId="0" xfId="3" applyNumberFormat="1" applyFont="1" applyFill="1" applyBorder="1" applyAlignment="1"/>
    <xf numFmtId="49" fontId="11" fillId="3" borderId="0" xfId="3" applyNumberFormat="1" applyFont="1" applyFill="1" applyBorder="1" applyAlignment="1"/>
    <xf numFmtId="49" fontId="10" fillId="3" borderId="0" xfId="3" applyNumberFormat="1" applyFont="1" applyFill="1" applyBorder="1" applyAlignment="1">
      <alignment horizontal="left" vertical="top"/>
    </xf>
    <xf numFmtId="49" fontId="35" fillId="3" borderId="0" xfId="3" applyNumberFormat="1" applyFont="1" applyFill="1" applyBorder="1" applyAlignment="1">
      <alignment horizontal="left" vertical="top"/>
    </xf>
    <xf numFmtId="49" fontId="11" fillId="3" borderId="0" xfId="3" applyNumberFormat="1" applyFont="1" applyFill="1" applyBorder="1" applyAlignment="1">
      <alignment horizontal="left" vertical="center"/>
    </xf>
    <xf numFmtId="49" fontId="35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vertical="center"/>
    </xf>
    <xf numFmtId="49" fontId="11" fillId="3" borderId="0" xfId="3" applyNumberFormat="1" applyFont="1" applyFill="1" applyBorder="1" applyAlignment="1">
      <alignment vertical="center"/>
    </xf>
    <xf numFmtId="49" fontId="12" fillId="3" borderId="0" xfId="3" applyNumberFormat="1" applyFont="1" applyFill="1" applyBorder="1" applyAlignment="1">
      <alignment vertical="center"/>
    </xf>
    <xf numFmtId="49" fontId="10" fillId="3" borderId="0" xfId="3" applyNumberFormat="1" applyFont="1" applyFill="1" applyBorder="1"/>
    <xf numFmtId="49" fontId="33" fillId="4" borderId="0" xfId="3" applyNumberFormat="1" applyFont="1" applyFill="1" applyBorder="1"/>
    <xf numFmtId="49" fontId="34" fillId="4" borderId="0" xfId="3" applyNumberFormat="1" applyFont="1" applyFill="1" applyBorder="1"/>
    <xf numFmtId="49" fontId="33" fillId="3" borderId="0" xfId="3" applyNumberFormat="1" applyFont="1" applyFill="1" applyBorder="1"/>
    <xf numFmtId="49" fontId="35" fillId="3" borderId="0" xfId="3" applyNumberFormat="1" applyFont="1" applyFill="1" applyBorder="1"/>
    <xf numFmtId="49" fontId="44" fillId="3" borderId="0" xfId="3" applyNumberFormat="1" applyFont="1" applyFill="1" applyBorder="1"/>
    <xf numFmtId="49" fontId="44" fillId="4" borderId="0" xfId="3" applyNumberFormat="1" applyFont="1" applyFill="1" applyBorder="1"/>
    <xf numFmtId="49" fontId="33" fillId="8" borderId="0" xfId="3" applyNumberFormat="1" applyFont="1" applyFill="1" applyBorder="1"/>
    <xf numFmtId="0" fontId="41" fillId="8" borderId="2" xfId="3" applyNumberFormat="1" applyFont="1" applyFill="1" applyBorder="1" applyAlignment="1">
      <alignment horizontal="right"/>
    </xf>
    <xf numFmtId="0" fontId="12" fillId="8" borderId="2" xfId="3" applyNumberFormat="1" applyFont="1" applyFill="1" applyBorder="1" applyAlignment="1">
      <alignment horizontal="right"/>
    </xf>
    <xf numFmtId="49" fontId="36" fillId="3" borderId="0" xfId="3" applyNumberFormat="1" applyFont="1" applyFill="1" applyBorder="1" applyAlignment="1">
      <alignment horizontal="left"/>
    </xf>
    <xf numFmtId="49" fontId="59" fillId="3" borderId="0" xfId="3" applyNumberFormat="1" applyFont="1" applyFill="1" applyBorder="1" applyAlignment="1"/>
    <xf numFmtId="49" fontId="59" fillId="3" borderId="0" xfId="3" applyNumberFormat="1" applyFont="1" applyFill="1" applyBorder="1" applyAlignment="1">
      <alignment vertical="center"/>
    </xf>
    <xf numFmtId="49" fontId="36" fillId="3" borderId="0" xfId="3" applyNumberFormat="1" applyFont="1" applyFill="1" applyBorder="1"/>
    <xf numFmtId="49" fontId="14" fillId="3" borderId="0" xfId="3" applyNumberFormat="1" applyFont="1" applyFill="1" applyBorder="1" applyAlignment="1"/>
    <xf numFmtId="49" fontId="36" fillId="4" borderId="0" xfId="3" applyNumberFormat="1" applyFont="1" applyFill="1" applyBorder="1" applyAlignment="1">
      <alignment horizontal="left"/>
    </xf>
    <xf numFmtId="49" fontId="35" fillId="3" borderId="0" xfId="3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9" borderId="2" xfId="0" applyNumberFormat="1" applyFill="1" applyBorder="1"/>
    <xf numFmtId="3" fontId="23" fillId="9" borderId="34" xfId="0" applyNumberFormat="1" applyFont="1" applyFill="1" applyBorder="1"/>
    <xf numFmtId="0" fontId="83" fillId="0" borderId="0" xfId="0" applyFont="1" applyAlignment="1">
      <alignment horizontal="center" vertical="center"/>
    </xf>
    <xf numFmtId="0" fontId="83" fillId="0" borderId="0" xfId="0" applyFont="1"/>
    <xf numFmtId="3" fontId="23" fillId="7" borderId="3" xfId="0" applyNumberFormat="1" applyFont="1" applyFill="1" applyBorder="1"/>
    <xf numFmtId="3" fontId="26" fillId="0" borderId="35" xfId="0" applyNumberFormat="1" applyFont="1" applyBorder="1"/>
    <xf numFmtId="0" fontId="26" fillId="10" borderId="1" xfId="0" applyFont="1" applyFill="1" applyBorder="1"/>
    <xf numFmtId="0" fontId="0" fillId="10" borderId="2" xfId="0" applyFill="1" applyBorder="1"/>
    <xf numFmtId="0" fontId="26" fillId="10" borderId="2" xfId="0" applyFont="1" applyFill="1" applyBorder="1"/>
    <xf numFmtId="0" fontId="0" fillId="10" borderId="4" xfId="0" applyFill="1" applyBorder="1"/>
    <xf numFmtId="0" fontId="23" fillId="10" borderId="3" xfId="0" applyFont="1" applyFill="1" applyBorder="1"/>
    <xf numFmtId="0" fontId="67" fillId="10" borderId="2" xfId="0" applyFont="1" applyFill="1" applyBorder="1"/>
    <xf numFmtId="0" fontId="67" fillId="10" borderId="10" xfId="0" applyFont="1" applyFill="1" applyBorder="1"/>
    <xf numFmtId="0" fontId="23" fillId="10" borderId="3" xfId="0" applyFont="1" applyFill="1" applyBorder="1" applyAlignment="1">
      <alignment horizontal="right"/>
    </xf>
    <xf numFmtId="0" fontId="23" fillId="10" borderId="3" xfId="0" applyFont="1" applyFill="1" applyBorder="1" applyAlignment="1">
      <alignment vertical="center"/>
    </xf>
    <xf numFmtId="0" fontId="21" fillId="10" borderId="2" xfId="0" applyFont="1" applyFill="1" applyBorder="1"/>
    <xf numFmtId="0" fontId="66" fillId="10" borderId="2" xfId="0" applyFont="1" applyFill="1" applyBorder="1"/>
    <xf numFmtId="0" fontId="70" fillId="10" borderId="3" xfId="0" applyFont="1" applyFill="1" applyBorder="1" applyAlignment="1">
      <alignment vertical="center"/>
    </xf>
    <xf numFmtId="0" fontId="0" fillId="10" borderId="10" xfId="0" applyFill="1" applyBorder="1"/>
    <xf numFmtId="0" fontId="53" fillId="10" borderId="10" xfId="0" applyFont="1" applyFill="1" applyBorder="1" applyAlignment="1">
      <alignment vertical="center"/>
    </xf>
    <xf numFmtId="0" fontId="0" fillId="10" borderId="1" xfId="0" applyFill="1" applyBorder="1"/>
    <xf numFmtId="0" fontId="78" fillId="10" borderId="2" xfId="0" applyFont="1" applyFill="1" applyBorder="1"/>
    <xf numFmtId="0" fontId="30" fillId="10" borderId="2" xfId="0" applyFont="1" applyFill="1" applyBorder="1"/>
    <xf numFmtId="0" fontId="21" fillId="10" borderId="2" xfId="0" applyFont="1" applyFill="1" applyBorder="1" applyAlignment="1">
      <alignment vertical="center"/>
    </xf>
    <xf numFmtId="0" fontId="21" fillId="10" borderId="2" xfId="0" applyFont="1" applyFill="1" applyBorder="1" applyAlignment="1">
      <alignment horizontal="right" vertical="center"/>
    </xf>
    <xf numFmtId="0" fontId="11" fillId="8" borderId="0" xfId="3" applyFont="1" applyFill="1" applyBorder="1"/>
    <xf numFmtId="165" fontId="12" fillId="8" borderId="2" xfId="3" applyNumberFormat="1" applyFont="1" applyFill="1" applyBorder="1" applyAlignment="1">
      <alignment horizontal="right"/>
    </xf>
    <xf numFmtId="0" fontId="38" fillId="10" borderId="2" xfId="3" applyNumberFormat="1" applyFont="1" applyFill="1" applyBorder="1" applyAlignment="1">
      <alignment horizontal="right"/>
    </xf>
    <xf numFmtId="0" fontId="12" fillId="10" borderId="2" xfId="3" applyFont="1" applyFill="1" applyBorder="1"/>
    <xf numFmtId="0" fontId="11" fillId="10" borderId="2" xfId="3" applyNumberFormat="1" applyFont="1" applyFill="1" applyBorder="1" applyAlignment="1">
      <alignment horizontal="right"/>
    </xf>
    <xf numFmtId="0" fontId="59" fillId="10" borderId="13" xfId="3" applyFont="1" applyFill="1" applyBorder="1" applyAlignment="1">
      <alignment horizontal="right"/>
    </xf>
    <xf numFmtId="0" fontId="72" fillId="10" borderId="2" xfId="0" applyFont="1" applyFill="1" applyBorder="1"/>
    <xf numFmtId="0" fontId="59" fillId="10" borderId="1" xfId="3" applyFont="1" applyFill="1" applyBorder="1" applyAlignment="1">
      <alignment horizontal="center" vertical="center" wrapText="1"/>
    </xf>
    <xf numFmtId="0" fontId="72" fillId="10" borderId="2" xfId="0" applyFont="1" applyFill="1" applyBorder="1" applyAlignment="1">
      <alignment horizontal="right"/>
    </xf>
    <xf numFmtId="0" fontId="88" fillId="10" borderId="2" xfId="0" applyFont="1" applyFill="1" applyBorder="1"/>
    <xf numFmtId="0" fontId="67" fillId="10" borderId="2" xfId="0" applyFont="1" applyFill="1" applyBorder="1" applyAlignment="1">
      <alignment horizontal="right" vertical="center"/>
    </xf>
    <xf numFmtId="0" fontId="30" fillId="10" borderId="2" xfId="0" applyFont="1" applyFill="1" applyBorder="1" applyAlignment="1">
      <alignment horizontal="right" vertical="center"/>
    </xf>
    <xf numFmtId="1" fontId="38" fillId="0" borderId="2" xfId="3" applyNumberFormat="1" applyFont="1" applyFill="1" applyBorder="1" applyAlignment="1">
      <alignment horizontal="right" vertical="center"/>
    </xf>
    <xf numFmtId="0" fontId="14" fillId="3" borderId="0" xfId="3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30" fillId="10" borderId="51" xfId="0" applyFont="1" applyFill="1" applyBorder="1"/>
    <xf numFmtId="0" fontId="30" fillId="10" borderId="14" xfId="0" applyFont="1" applyFill="1" applyBorder="1"/>
    <xf numFmtId="0" fontId="58" fillId="10" borderId="26" xfId="0" applyFont="1" applyFill="1" applyBorder="1"/>
    <xf numFmtId="0" fontId="29" fillId="10" borderId="2" xfId="0" applyFont="1" applyFill="1" applyBorder="1"/>
    <xf numFmtId="0" fontId="23" fillId="10" borderId="8" xfId="0" applyFont="1" applyFill="1" applyBorder="1"/>
    <xf numFmtId="0" fontId="89" fillId="10" borderId="2" xfId="0" applyFont="1" applyFill="1" applyBorder="1" applyAlignment="1">
      <alignment horizontal="right" vertical="center"/>
    </xf>
    <xf numFmtId="3" fontId="30" fillId="10" borderId="2" xfId="0" applyNumberFormat="1" applyFont="1" applyFill="1" applyBorder="1"/>
    <xf numFmtId="3" fontId="0" fillId="10" borderId="2" xfId="0" applyNumberFormat="1" applyFill="1" applyBorder="1"/>
    <xf numFmtId="3" fontId="10" fillId="10" borderId="2" xfId="0" applyNumberFormat="1" applyFont="1" applyFill="1" applyBorder="1" applyAlignment="1">
      <alignment horizontal="right"/>
    </xf>
    <xf numFmtId="3" fontId="34" fillId="10" borderId="2" xfId="0" applyNumberFormat="1" applyFont="1" applyFill="1" applyBorder="1" applyAlignment="1">
      <alignment horizontal="right"/>
    </xf>
    <xf numFmtId="3" fontId="38" fillId="10" borderId="2" xfId="0" applyNumberFormat="1" applyFont="1" applyFill="1" applyBorder="1" applyAlignment="1">
      <alignment horizontal="right"/>
    </xf>
    <xf numFmtId="10" fontId="43" fillId="10" borderId="3" xfId="4" applyNumberFormat="1" applyFont="1" applyFill="1" applyBorder="1" applyAlignment="1">
      <alignment horizontal="right" vertical="center"/>
    </xf>
    <xf numFmtId="3" fontId="38" fillId="10" borderId="2" xfId="4" applyNumberFormat="1" applyFont="1" applyFill="1" applyBorder="1" applyAlignment="1">
      <alignment horizontal="right" vertical="center"/>
    </xf>
    <xf numFmtId="3" fontId="10" fillId="10" borderId="3" xfId="0" applyNumberFormat="1" applyFont="1" applyFill="1" applyBorder="1" applyAlignment="1">
      <alignment horizontal="right"/>
    </xf>
    <xf numFmtId="3" fontId="11" fillId="10" borderId="2" xfId="0" applyNumberFormat="1" applyFont="1" applyFill="1" applyBorder="1"/>
    <xf numFmtId="0" fontId="35" fillId="10" borderId="13" xfId="0" applyFont="1" applyFill="1" applyBorder="1" applyAlignment="1">
      <alignment horizontal="center"/>
    </xf>
    <xf numFmtId="3" fontId="35" fillId="10" borderId="2" xfId="0" applyNumberFormat="1" applyFont="1" applyFill="1" applyBorder="1" applyAlignment="1">
      <alignment horizontal="center"/>
    </xf>
    <xf numFmtId="3" fontId="35" fillId="10" borderId="8" xfId="0" applyNumberFormat="1" applyFont="1" applyFill="1" applyBorder="1" applyAlignment="1">
      <alignment horizontal="right"/>
    </xf>
    <xf numFmtId="3" fontId="35" fillId="10" borderId="13" xfId="0" applyNumberFormat="1" applyFont="1" applyFill="1" applyBorder="1" applyAlignment="1">
      <alignment horizontal="right"/>
    </xf>
    <xf numFmtId="3" fontId="35" fillId="10" borderId="2" xfId="0" applyNumberFormat="1" applyFont="1" applyFill="1" applyBorder="1" applyAlignment="1">
      <alignment horizontal="right"/>
    </xf>
    <xf numFmtId="3" fontId="35" fillId="10" borderId="18" xfId="0" applyNumberFormat="1" applyFont="1" applyFill="1" applyBorder="1" applyAlignment="1">
      <alignment horizontal="right"/>
    </xf>
    <xf numFmtId="0" fontId="0" fillId="10" borderId="2" xfId="0" applyFont="1" applyFill="1" applyBorder="1" applyAlignment="1">
      <alignment vertical="center"/>
    </xf>
    <xf numFmtId="3" fontId="23" fillId="10" borderId="13" xfId="0" applyNumberFormat="1" applyFont="1" applyFill="1" applyBorder="1" applyAlignment="1">
      <alignment horizontal="right" vertical="center"/>
    </xf>
    <xf numFmtId="3" fontId="0" fillId="10" borderId="2" xfId="0" applyNumberFormat="1" applyFont="1" applyFill="1" applyBorder="1"/>
    <xf numFmtId="3" fontId="35" fillId="10" borderId="13" xfId="0" applyNumberFormat="1" applyFont="1" applyFill="1" applyBorder="1" applyAlignment="1">
      <alignment horizontal="right" vertical="center"/>
    </xf>
    <xf numFmtId="3" fontId="29" fillId="10" borderId="2" xfId="0" applyNumberFormat="1" applyFont="1" applyFill="1" applyBorder="1"/>
    <xf numFmtId="0" fontId="59" fillId="10" borderId="3" xfId="3" applyFont="1" applyFill="1" applyBorder="1" applyAlignment="1">
      <alignment horizontal="right" vertical="center" wrapText="1"/>
    </xf>
    <xf numFmtId="0" fontId="6" fillId="10" borderId="1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3" fontId="15" fillId="10" borderId="10" xfId="0" applyNumberFormat="1" applyFont="1" applyFill="1" applyBorder="1"/>
    <xf numFmtId="0" fontId="88" fillId="0" borderId="0" xfId="0" applyFont="1"/>
    <xf numFmtId="0" fontId="86" fillId="0" borderId="0" xfId="0" applyFont="1"/>
    <xf numFmtId="0" fontId="0" fillId="8" borderId="24" xfId="0" applyFill="1" applyBorder="1"/>
    <xf numFmtId="0" fontId="0" fillId="8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3" fillId="10" borderId="0" xfId="0" applyFont="1" applyFill="1" applyAlignment="1">
      <alignment vertical="center"/>
    </xf>
    <xf numFmtId="0" fontId="86" fillId="10" borderId="0" xfId="0" applyFont="1" applyFill="1"/>
    <xf numFmtId="165" fontId="12" fillId="8" borderId="2" xfId="3" applyNumberFormat="1" applyFont="1" applyFill="1" applyBorder="1" applyAlignment="1">
      <alignment horizontal="right" vertical="center"/>
    </xf>
    <xf numFmtId="3" fontId="36" fillId="0" borderId="2" xfId="3" applyNumberFormat="1" applyFont="1" applyFill="1" applyBorder="1" applyAlignment="1">
      <alignment horizontal="right"/>
    </xf>
    <xf numFmtId="3" fontId="36" fillId="0" borderId="10" xfId="3" applyNumberFormat="1" applyFont="1" applyFill="1" applyBorder="1" applyAlignment="1">
      <alignment horizontal="right"/>
    </xf>
    <xf numFmtId="3" fontId="36" fillId="8" borderId="0" xfId="3" applyNumberFormat="1" applyFont="1" applyFill="1" applyBorder="1" applyAlignment="1">
      <alignment horizontal="right"/>
    </xf>
    <xf numFmtId="3" fontId="38" fillId="0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38" fillId="0" borderId="1" xfId="4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/>
    </xf>
    <xf numFmtId="0" fontId="35" fillId="0" borderId="13" xfId="0" applyFont="1" applyFill="1" applyBorder="1" applyAlignment="1">
      <alignment horizontal="center"/>
    </xf>
    <xf numFmtId="3" fontId="36" fillId="0" borderId="2" xfId="0" applyNumberFormat="1" applyFont="1" applyFill="1" applyBorder="1"/>
    <xf numFmtId="3" fontId="35" fillId="0" borderId="8" xfId="0" applyNumberFormat="1" applyFont="1" applyFill="1" applyBorder="1" applyAlignment="1">
      <alignment horizontal="right"/>
    </xf>
    <xf numFmtId="3" fontId="35" fillId="0" borderId="18" xfId="0" applyNumberFormat="1" applyFont="1" applyFill="1" applyBorder="1" applyAlignment="1">
      <alignment horizontal="right"/>
    </xf>
    <xf numFmtId="3" fontId="35" fillId="0" borderId="8" xfId="0" applyNumberFormat="1" applyFont="1" applyFill="1" applyBorder="1" applyAlignment="1">
      <alignment horizontal="right" vertical="center"/>
    </xf>
    <xf numFmtId="3" fontId="50" fillId="0" borderId="1" xfId="0" applyNumberFormat="1" applyFont="1" applyFill="1" applyBorder="1" applyAlignment="1">
      <alignment horizontal="center" vertical="center"/>
    </xf>
    <xf numFmtId="3" fontId="50" fillId="0" borderId="13" xfId="0" applyNumberFormat="1" applyFont="1" applyFill="1" applyBorder="1" applyAlignment="1">
      <alignment horizontal="right" vertical="center"/>
    </xf>
    <xf numFmtId="3" fontId="50" fillId="0" borderId="2" xfId="0" applyNumberFormat="1" applyFont="1" applyFill="1" applyBorder="1" applyAlignment="1">
      <alignment horizontal="right"/>
    </xf>
    <xf numFmtId="3" fontId="50" fillId="8" borderId="4" xfId="0" applyNumberFormat="1" applyFont="1" applyFill="1" applyBorder="1" applyAlignment="1">
      <alignment horizontal="right" vertical="center"/>
    </xf>
    <xf numFmtId="3" fontId="10" fillId="10" borderId="3" xfId="0" applyNumberFormat="1" applyFont="1" applyFill="1" applyBorder="1"/>
    <xf numFmtId="1" fontId="0" fillId="0" borderId="4" xfId="0" applyNumberFormat="1" applyBorder="1" applyAlignment="1">
      <alignment horizontal="center"/>
    </xf>
    <xf numFmtId="0" fontId="34" fillId="0" borderId="0" xfId="3" applyFont="1" applyFill="1" applyAlignment="1"/>
    <xf numFmtId="0" fontId="10" fillId="3" borderId="5" xfId="3" applyFont="1" applyFill="1" applyBorder="1" applyAlignment="1">
      <alignment vertical="center"/>
    </xf>
    <xf numFmtId="1" fontId="38" fillId="0" borderId="12" xfId="3" applyNumberFormat="1" applyFont="1" applyFill="1" applyBorder="1" applyAlignment="1">
      <alignment vertical="center"/>
    </xf>
    <xf numFmtId="1" fontId="21" fillId="0" borderId="12" xfId="0" applyNumberFormat="1" applyFont="1" applyFill="1" applyBorder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3" fontId="21" fillId="9" borderId="35" xfId="0" applyNumberFormat="1" applyFont="1" applyFill="1" applyBorder="1"/>
    <xf numFmtId="3" fontId="21" fillId="9" borderId="50" xfId="0" applyNumberFormat="1" applyFont="1" applyFill="1" applyBorder="1"/>
    <xf numFmtId="3" fontId="23" fillId="9" borderId="38" xfId="0" applyNumberFormat="1" applyFont="1" applyFill="1" applyBorder="1"/>
    <xf numFmtId="3" fontId="21" fillId="6" borderId="39" xfId="0" applyNumberFormat="1" applyFont="1" applyFill="1" applyBorder="1" applyAlignment="1">
      <alignment vertical="center"/>
    </xf>
    <xf numFmtId="3" fontId="21" fillId="9" borderId="38" xfId="0" applyNumberFormat="1" applyFont="1" applyFill="1" applyBorder="1" applyAlignment="1">
      <alignment vertical="center"/>
    </xf>
    <xf numFmtId="3" fontId="26" fillId="0" borderId="38" xfId="0" applyNumberFormat="1" applyFont="1" applyFill="1" applyBorder="1" applyAlignment="1">
      <alignment vertical="center"/>
    </xf>
    <xf numFmtId="2" fontId="20" fillId="0" borderId="20" xfId="0" applyNumberFormat="1" applyFont="1" applyBorder="1" applyAlignment="1">
      <alignment horizontal="center" vertical="center"/>
    </xf>
    <xf numFmtId="2" fontId="65" fillId="7" borderId="18" xfId="0" applyNumberFormat="1" applyFont="1" applyFill="1" applyBorder="1" applyAlignment="1">
      <alignment vertical="center"/>
    </xf>
    <xf numFmtId="0" fontId="10" fillId="3" borderId="0" xfId="3" applyFont="1" applyFill="1" applyBorder="1"/>
    <xf numFmtId="0" fontId="23" fillId="10" borderId="53" xfId="0" applyFont="1" applyFill="1" applyBorder="1"/>
    <xf numFmtId="0" fontId="89" fillId="10" borderId="2" xfId="0" applyFont="1" applyFill="1" applyBorder="1"/>
    <xf numFmtId="0" fontId="64" fillId="7" borderId="0" xfId="3" applyFont="1" applyFill="1" applyBorder="1" applyAlignment="1">
      <alignment vertical="center"/>
    </xf>
    <xf numFmtId="0" fontId="16" fillId="3" borderId="0" xfId="3" applyFont="1" applyFill="1" applyBorder="1" applyAlignment="1"/>
    <xf numFmtId="0" fontId="46" fillId="3" borderId="0" xfId="3" applyFont="1" applyFill="1" applyBorder="1" applyAlignment="1"/>
    <xf numFmtId="3" fontId="46" fillId="10" borderId="2" xfId="3" applyNumberFormat="1" applyFont="1" applyFill="1" applyBorder="1" applyAlignment="1">
      <alignment horizontal="right"/>
    </xf>
    <xf numFmtId="0" fontId="54" fillId="3" borderId="0" xfId="3" applyFont="1" applyFill="1" applyBorder="1"/>
    <xf numFmtId="3" fontId="52" fillId="10" borderId="2" xfId="0" applyNumberFormat="1" applyFont="1" applyFill="1" applyBorder="1"/>
    <xf numFmtId="49" fontId="54" fillId="3" borderId="0" xfId="3" applyNumberFormat="1" applyFont="1" applyFill="1" applyBorder="1" applyAlignment="1">
      <alignment horizontal="left"/>
    </xf>
    <xf numFmtId="49" fontId="16" fillId="3" borderId="0" xfId="3" applyNumberFormat="1" applyFont="1" applyFill="1" applyBorder="1" applyAlignment="1"/>
    <xf numFmtId="0" fontId="16" fillId="3" borderId="5" xfId="3" applyFont="1" applyFill="1" applyBorder="1" applyAlignment="1"/>
    <xf numFmtId="3" fontId="52" fillId="10" borderId="2" xfId="0" applyNumberFormat="1" applyFont="1" applyFill="1" applyBorder="1" applyAlignment="1">
      <alignment horizontal="right"/>
    </xf>
    <xf numFmtId="0" fontId="54" fillId="3" borderId="0" xfId="3" applyFont="1" applyFill="1" applyBorder="1" applyAlignment="1">
      <alignment horizontal="left"/>
    </xf>
    <xf numFmtId="3" fontId="16" fillId="7" borderId="8" xfId="3" applyNumberFormat="1" applyFont="1" applyFill="1" applyBorder="1" applyAlignment="1">
      <alignment vertical="center"/>
    </xf>
    <xf numFmtId="3" fontId="36" fillId="10" borderId="2" xfId="0" applyNumberFormat="1" applyFont="1" applyFill="1" applyBorder="1" applyAlignment="1">
      <alignment horizontal="right"/>
    </xf>
    <xf numFmtId="0" fontId="10" fillId="3" borderId="0" xfId="0" applyFont="1" applyFill="1" applyBorder="1" applyAlignment="1"/>
    <xf numFmtId="3" fontId="61" fillId="10" borderId="2" xfId="0" applyNumberFormat="1" applyFont="1" applyFill="1" applyBorder="1"/>
    <xf numFmtId="49" fontId="9" fillId="0" borderId="0" xfId="3" applyNumberFormat="1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 wrapText="1"/>
    </xf>
    <xf numFmtId="0" fontId="36" fillId="8" borderId="4" xfId="0" applyNumberFormat="1" applyFont="1" applyFill="1" applyBorder="1" applyAlignment="1">
      <alignment horizontal="right"/>
    </xf>
    <xf numFmtId="0" fontId="36" fillId="8" borderId="2" xfId="0" applyNumberFormat="1" applyFont="1" applyFill="1" applyBorder="1" applyAlignment="1">
      <alignment horizontal="right"/>
    </xf>
    <xf numFmtId="0" fontId="82" fillId="0" borderId="0" xfId="1" applyFill="1" applyAlignment="1" applyProtection="1"/>
    <xf numFmtId="0" fontId="38" fillId="0" borderId="0" xfId="3" applyFont="1" applyFill="1" applyBorder="1" applyAlignment="1">
      <alignment horizontal="left"/>
    </xf>
    <xf numFmtId="0" fontId="86" fillId="0" borderId="0" xfId="0" applyFont="1" applyAlignment="1">
      <alignment vertical="center"/>
    </xf>
    <xf numFmtId="14" fontId="88" fillId="0" borderId="0" xfId="0" applyNumberFormat="1" applyFont="1" applyAlignment="1">
      <alignment vertical="center"/>
    </xf>
    <xf numFmtId="3" fontId="14" fillId="7" borderId="3" xfId="3" applyNumberFormat="1" applyFont="1" applyFill="1" applyBorder="1" applyAlignment="1">
      <alignment vertical="center"/>
    </xf>
    <xf numFmtId="3" fontId="14" fillId="7" borderId="3" xfId="3" applyNumberFormat="1" applyFont="1" applyFill="1" applyBorder="1" applyAlignment="1">
      <alignment horizontal="right" vertical="center"/>
    </xf>
    <xf numFmtId="0" fontId="92" fillId="0" borderId="1" xfId="0" applyFont="1" applyBorder="1" applyAlignment="1">
      <alignment horizontal="center" vertical="center" wrapText="1"/>
    </xf>
    <xf numFmtId="164" fontId="34" fillId="3" borderId="2" xfId="3" applyNumberFormat="1" applyFont="1" applyFill="1" applyBorder="1" applyAlignment="1">
      <alignment horizontal="right"/>
    </xf>
    <xf numFmtId="0" fontId="93" fillId="0" borderId="1" xfId="0" applyFont="1" applyBorder="1"/>
    <xf numFmtId="0" fontId="94" fillId="0" borderId="1" xfId="0" applyFont="1" applyBorder="1" applyAlignment="1">
      <alignment horizontal="center" vertical="center" wrapText="1"/>
    </xf>
    <xf numFmtId="0" fontId="88" fillId="0" borderId="3" xfId="0" applyFont="1" applyBorder="1" applyAlignment="1">
      <alignment vertical="center"/>
    </xf>
    <xf numFmtId="0" fontId="95" fillId="0" borderId="18" xfId="0" applyFont="1" applyBorder="1" applyAlignment="1">
      <alignment horizontal="center" vertical="center" wrapText="1"/>
    </xf>
    <xf numFmtId="1" fontId="35" fillId="0" borderId="1" xfId="3" applyNumberFormat="1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right" vertical="center" wrapText="1"/>
    </xf>
    <xf numFmtId="0" fontId="46" fillId="3" borderId="0" xfId="3" applyFont="1" applyFill="1" applyBorder="1" applyAlignment="1">
      <alignment vertical="center"/>
    </xf>
    <xf numFmtId="0" fontId="46" fillId="3" borderId="5" xfId="3" applyFont="1" applyFill="1" applyBorder="1" applyAlignment="1">
      <alignment horizontal="left" vertical="center"/>
    </xf>
    <xf numFmtId="1" fontId="35" fillId="0" borderId="12" xfId="3" applyNumberFormat="1" applyFont="1" applyFill="1" applyBorder="1" applyAlignment="1">
      <alignment vertical="center"/>
    </xf>
    <xf numFmtId="0" fontId="23" fillId="11" borderId="12" xfId="0" applyFont="1" applyFill="1" applyBorder="1" applyAlignment="1">
      <alignment vertical="center" wrapText="1"/>
    </xf>
    <xf numFmtId="1" fontId="35" fillId="11" borderId="12" xfId="3" applyNumberFormat="1" applyFont="1" applyFill="1" applyBorder="1" applyAlignment="1">
      <alignment vertical="center"/>
    </xf>
    <xf numFmtId="0" fontId="60" fillId="11" borderId="12" xfId="0" applyFont="1" applyFill="1" applyBorder="1" applyAlignment="1">
      <alignment vertical="center"/>
    </xf>
    <xf numFmtId="0" fontId="59" fillId="3" borderId="5" xfId="3" applyFont="1" applyFill="1" applyBorder="1" applyAlignment="1">
      <alignment vertical="center"/>
    </xf>
    <xf numFmtId="0" fontId="23" fillId="10" borderId="1" xfId="0" applyFont="1" applyFill="1" applyBorder="1" applyAlignment="1">
      <alignment vertical="center"/>
    </xf>
    <xf numFmtId="0" fontId="23" fillId="11" borderId="12" xfId="0" applyFont="1" applyFill="1" applyBorder="1" applyAlignment="1">
      <alignment vertical="center"/>
    </xf>
    <xf numFmtId="0" fontId="86" fillId="11" borderId="12" xfId="0" applyFont="1" applyFill="1" applyBorder="1" applyAlignment="1">
      <alignment vertical="center"/>
    </xf>
    <xf numFmtId="0" fontId="0" fillId="11" borderId="0" xfId="0" applyFill="1" applyBorder="1"/>
    <xf numFmtId="0" fontId="14" fillId="3" borderId="0" xfId="3" applyFont="1" applyFill="1" applyBorder="1" applyAlignment="1">
      <alignment vertical="center"/>
    </xf>
    <xf numFmtId="49" fontId="35" fillId="3" borderId="5" xfId="3" applyNumberFormat="1" applyFont="1" applyFill="1" applyBorder="1" applyAlignment="1">
      <alignment vertical="center"/>
    </xf>
    <xf numFmtId="0" fontId="86" fillId="0" borderId="1" xfId="0" applyFont="1" applyBorder="1" applyAlignment="1">
      <alignment vertical="center"/>
    </xf>
    <xf numFmtId="3" fontId="35" fillId="11" borderId="12" xfId="0" applyNumberFormat="1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7" fillId="3" borderId="5" xfId="0" applyFont="1" applyFill="1" applyBorder="1" applyAlignment="1">
      <alignment vertical="center"/>
    </xf>
    <xf numFmtId="3" fontId="35" fillId="10" borderId="2" xfId="0" applyNumberFormat="1" applyFont="1" applyFill="1" applyBorder="1" applyAlignment="1">
      <alignment vertical="center"/>
    </xf>
    <xf numFmtId="3" fontId="35" fillId="2" borderId="2" xfId="0" applyNumberFormat="1" applyFont="1" applyFill="1" applyBorder="1" applyAlignment="1">
      <alignment vertical="center"/>
    </xf>
    <xf numFmtId="3" fontId="35" fillId="0" borderId="2" xfId="0" applyNumberFormat="1" applyFont="1" applyFill="1" applyBorder="1" applyAlignment="1">
      <alignment vertical="center"/>
    </xf>
    <xf numFmtId="3" fontId="35" fillId="3" borderId="0" xfId="0" applyNumberFormat="1" applyFont="1" applyFill="1" applyBorder="1" applyAlignment="1">
      <alignment horizontal="right"/>
    </xf>
    <xf numFmtId="3" fontId="36" fillId="3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3" fontId="23" fillId="11" borderId="12" xfId="0" applyNumberFormat="1" applyFont="1" applyFill="1" applyBorder="1" applyAlignment="1">
      <alignment vertical="center"/>
    </xf>
    <xf numFmtId="3" fontId="46" fillId="11" borderId="12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11" borderId="12" xfId="0" applyNumberFormat="1" applyFont="1" applyFill="1" applyBorder="1" applyAlignment="1">
      <alignment vertical="center"/>
    </xf>
    <xf numFmtId="3" fontId="6" fillId="10" borderId="1" xfId="0" applyNumberFormat="1" applyFont="1" applyFill="1" applyBorder="1" applyAlignment="1">
      <alignment horizontal="center" vertical="center"/>
    </xf>
    <xf numFmtId="3" fontId="90" fillId="11" borderId="2" xfId="0" applyNumberFormat="1" applyFont="1" applyFill="1" applyBorder="1"/>
    <xf numFmtId="0" fontId="53" fillId="12" borderId="20" xfId="0" applyFont="1" applyFill="1" applyBorder="1" applyAlignment="1">
      <alignment horizontal="center"/>
    </xf>
    <xf numFmtId="0" fontId="23" fillId="12" borderId="6" xfId="0" applyFont="1" applyFill="1" applyBorder="1" applyAlignment="1">
      <alignment horizontal="left"/>
    </xf>
    <xf numFmtId="0" fontId="23" fillId="12" borderId="57" xfId="0" applyFont="1" applyFill="1" applyBorder="1"/>
    <xf numFmtId="0" fontId="23" fillId="13" borderId="3" xfId="0" applyFont="1" applyFill="1" applyBorder="1" applyAlignment="1">
      <alignment horizontal="center" vertical="center"/>
    </xf>
    <xf numFmtId="0" fontId="58" fillId="14" borderId="3" xfId="0" applyFont="1" applyFill="1" applyBorder="1" applyAlignment="1">
      <alignment horizontal="center" vertical="center" wrapText="1"/>
    </xf>
    <xf numFmtId="3" fontId="0" fillId="14" borderId="2" xfId="0" applyNumberFormat="1" applyFill="1" applyBorder="1"/>
    <xf numFmtId="2" fontId="87" fillId="3" borderId="2" xfId="0" applyNumberFormat="1" applyFont="1" applyFill="1" applyBorder="1" applyAlignment="1">
      <alignment horizontal="center"/>
    </xf>
    <xf numFmtId="2" fontId="87" fillId="3" borderId="35" xfId="0" applyNumberFormat="1" applyFont="1" applyFill="1" applyBorder="1" applyAlignment="1">
      <alignment horizontal="center"/>
    </xf>
    <xf numFmtId="0" fontId="87" fillId="3" borderId="2" xfId="0" applyFont="1" applyFill="1" applyBorder="1" applyAlignment="1">
      <alignment horizontal="center"/>
    </xf>
    <xf numFmtId="2" fontId="87" fillId="3" borderId="48" xfId="0" applyNumberFormat="1" applyFont="1" applyFill="1" applyBorder="1" applyAlignment="1">
      <alignment horizontal="center"/>
    </xf>
    <xf numFmtId="2" fontId="87" fillId="3" borderId="3" xfId="0" applyNumberFormat="1" applyFont="1" applyFill="1" applyBorder="1" applyAlignment="1">
      <alignment horizontal="center"/>
    </xf>
    <xf numFmtId="0" fontId="87" fillId="3" borderId="35" xfId="0" applyFont="1" applyFill="1" applyBorder="1" applyAlignment="1">
      <alignment horizontal="center"/>
    </xf>
    <xf numFmtId="2" fontId="87" fillId="3" borderId="52" xfId="0" applyNumberFormat="1" applyFont="1" applyFill="1" applyBorder="1" applyAlignment="1">
      <alignment horizontal="center"/>
    </xf>
    <xf numFmtId="2" fontId="87" fillId="3" borderId="38" xfId="0" applyNumberFormat="1" applyFont="1" applyFill="1" applyBorder="1" applyAlignment="1">
      <alignment horizontal="center"/>
    </xf>
    <xf numFmtId="0" fontId="87" fillId="3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6" fillId="11" borderId="2" xfId="0" applyFont="1" applyFill="1" applyBorder="1"/>
    <xf numFmtId="0" fontId="0" fillId="11" borderId="10" xfId="0" applyFill="1" applyBorder="1"/>
    <xf numFmtId="0" fontId="65" fillId="11" borderId="1" xfId="0" applyFont="1" applyFill="1" applyBorder="1"/>
    <xf numFmtId="0" fontId="9" fillId="14" borderId="2" xfId="3" applyFont="1" applyFill="1" applyBorder="1" applyAlignment="1">
      <alignment horizontal="center" vertical="center" wrapText="1"/>
    </xf>
    <xf numFmtId="165" fontId="34" fillId="11" borderId="2" xfId="3" applyNumberFormat="1" applyFont="1" applyFill="1" applyBorder="1" applyAlignment="1">
      <alignment horizontal="right"/>
    </xf>
    <xf numFmtId="165" fontId="38" fillId="11" borderId="2" xfId="3" applyNumberFormat="1" applyFont="1" applyFill="1" applyBorder="1" applyAlignment="1">
      <alignment horizontal="right" vertical="center"/>
    </xf>
    <xf numFmtId="164" fontId="31" fillId="11" borderId="0" xfId="3" applyNumberFormat="1" applyFont="1" applyFill="1" applyBorder="1" applyAlignment="1">
      <alignment horizontal="right"/>
    </xf>
    <xf numFmtId="0" fontId="14" fillId="14" borderId="10" xfId="3" applyNumberFormat="1" applyFont="1" applyFill="1" applyBorder="1" applyAlignment="1">
      <alignment horizontal="right" vertical="center"/>
    </xf>
    <xf numFmtId="3" fontId="36" fillId="11" borderId="2" xfId="3" applyNumberFormat="1" applyFont="1" applyFill="1" applyBorder="1" applyAlignment="1">
      <alignment horizontal="right"/>
    </xf>
    <xf numFmtId="3" fontId="54" fillId="14" borderId="2" xfId="3" applyNumberFormat="1" applyFont="1" applyFill="1" applyBorder="1" applyAlignment="1">
      <alignment horizontal="right"/>
    </xf>
    <xf numFmtId="3" fontId="36" fillId="14" borderId="2" xfId="3" applyNumberFormat="1" applyFont="1" applyFill="1" applyBorder="1" applyAlignment="1">
      <alignment horizontal="right"/>
    </xf>
    <xf numFmtId="3" fontId="36" fillId="11" borderId="2" xfId="0" applyNumberFormat="1" applyFont="1" applyFill="1" applyBorder="1" applyAlignment="1">
      <alignment horizontal="right"/>
    </xf>
    <xf numFmtId="3" fontId="45" fillId="14" borderId="3" xfId="0" applyNumberFormat="1" applyFont="1" applyFill="1" applyBorder="1" applyAlignment="1">
      <alignment horizontal="right" vertical="center"/>
    </xf>
    <xf numFmtId="3" fontId="10" fillId="14" borderId="2" xfId="0" applyNumberFormat="1" applyFont="1" applyFill="1" applyBorder="1" applyAlignment="1">
      <alignment horizontal="right"/>
    </xf>
    <xf numFmtId="3" fontId="36" fillId="14" borderId="2" xfId="0" applyNumberFormat="1" applyFont="1" applyFill="1" applyBorder="1" applyAlignment="1">
      <alignment horizontal="right"/>
    </xf>
    <xf numFmtId="3" fontId="38" fillId="14" borderId="2" xfId="0" applyNumberFormat="1" applyFont="1" applyFill="1" applyBorder="1" applyAlignment="1">
      <alignment horizontal="right"/>
    </xf>
    <xf numFmtId="3" fontId="10" fillId="14" borderId="2" xfId="0" applyNumberFormat="1" applyFont="1" applyFill="1" applyBorder="1" applyAlignment="1">
      <alignment horizontal="right" vertical="center"/>
    </xf>
    <xf numFmtId="3" fontId="10" fillId="14" borderId="3" xfId="0" applyNumberFormat="1" applyFont="1" applyFill="1" applyBorder="1" applyAlignment="1">
      <alignment horizontal="right" vertical="center"/>
    </xf>
    <xf numFmtId="10" fontId="43" fillId="14" borderId="3" xfId="4" applyNumberFormat="1" applyFont="1" applyFill="1" applyBorder="1" applyAlignment="1">
      <alignment horizontal="right" vertical="center"/>
    </xf>
    <xf numFmtId="3" fontId="38" fillId="14" borderId="2" xfId="4" applyNumberFormat="1" applyFont="1" applyFill="1" applyBorder="1" applyAlignment="1">
      <alignment horizontal="right" vertical="center"/>
    </xf>
    <xf numFmtId="3" fontId="38" fillId="14" borderId="2" xfId="0" applyNumberFormat="1" applyFont="1" applyFill="1" applyBorder="1" applyAlignment="1">
      <alignment horizontal="right" vertical="center"/>
    </xf>
    <xf numFmtId="3" fontId="11" fillId="11" borderId="2" xfId="0" applyNumberFormat="1" applyFont="1" applyFill="1" applyBorder="1" applyAlignment="1">
      <alignment horizontal="right"/>
    </xf>
    <xf numFmtId="3" fontId="53" fillId="14" borderId="3" xfId="0" applyNumberFormat="1" applyFont="1" applyFill="1" applyBorder="1" applyAlignment="1">
      <alignment vertical="center"/>
    </xf>
    <xf numFmtId="3" fontId="50" fillId="14" borderId="4" xfId="0" applyNumberFormat="1" applyFont="1" applyFill="1" applyBorder="1" applyAlignment="1">
      <alignment horizontal="center" vertical="center"/>
    </xf>
    <xf numFmtId="3" fontId="11" fillId="14" borderId="4" xfId="0" applyNumberFormat="1" applyFont="1" applyFill="1" applyBorder="1" applyAlignment="1">
      <alignment horizontal="right"/>
    </xf>
    <xf numFmtId="3" fontId="50" fillId="14" borderId="47" xfId="0" applyNumberFormat="1" applyFont="1" applyFill="1" applyBorder="1" applyAlignment="1">
      <alignment horizontal="right" vertical="center"/>
    </xf>
    <xf numFmtId="3" fontId="50" fillId="14" borderId="4" xfId="0" applyNumberFormat="1" applyFont="1" applyFill="1" applyBorder="1" applyAlignment="1">
      <alignment horizontal="right"/>
    </xf>
    <xf numFmtId="3" fontId="35" fillId="14" borderId="47" xfId="0" applyNumberFormat="1" applyFont="1" applyFill="1" applyBorder="1" applyAlignment="1">
      <alignment horizontal="right" vertical="center"/>
    </xf>
    <xf numFmtId="3" fontId="96" fillId="11" borderId="13" xfId="0" applyNumberFormat="1" applyFont="1" applyFill="1" applyBorder="1"/>
    <xf numFmtId="3" fontId="0" fillId="11" borderId="2" xfId="0" applyNumberFormat="1" applyFill="1" applyBorder="1"/>
    <xf numFmtId="3" fontId="0" fillId="14" borderId="4" xfId="0" applyNumberFormat="1" applyFill="1" applyBorder="1"/>
    <xf numFmtId="3" fontId="90" fillId="14" borderId="2" xfId="0" applyNumberFormat="1" applyFont="1" applyFill="1" applyBorder="1"/>
    <xf numFmtId="3" fontId="73" fillId="14" borderId="3" xfId="0" applyNumberFormat="1" applyFont="1" applyFill="1" applyBorder="1"/>
    <xf numFmtId="3" fontId="73" fillId="11" borderId="10" xfId="0" applyNumberFormat="1" applyFont="1" applyFill="1" applyBorder="1"/>
    <xf numFmtId="0" fontId="0" fillId="0" borderId="4" xfId="0" applyBorder="1" applyAlignment="1">
      <alignment horizontal="center"/>
    </xf>
    <xf numFmtId="3" fontId="22" fillId="11" borderId="2" xfId="0" applyNumberFormat="1" applyFont="1" applyFill="1" applyBorder="1"/>
    <xf numFmtId="3" fontId="98" fillId="11" borderId="2" xfId="0" applyNumberFormat="1" applyFont="1" applyFill="1" applyBorder="1"/>
    <xf numFmtId="2" fontId="97" fillId="11" borderId="2" xfId="0" applyNumberFormat="1" applyFont="1" applyFill="1" applyBorder="1" applyAlignment="1">
      <alignment horizontal="center"/>
    </xf>
    <xf numFmtId="2" fontId="87" fillId="11" borderId="2" xfId="0" applyNumberFormat="1" applyFont="1" applyFill="1" applyBorder="1" applyAlignment="1">
      <alignment horizontal="center"/>
    </xf>
    <xf numFmtId="0" fontId="0" fillId="16" borderId="0" xfId="0" applyFill="1"/>
    <xf numFmtId="4" fontId="0" fillId="10" borderId="28" xfId="0" applyNumberFormat="1" applyFill="1" applyBorder="1"/>
    <xf numFmtId="4" fontId="0" fillId="10" borderId="4" xfId="0" applyNumberFormat="1" applyFill="1" applyBorder="1"/>
    <xf numFmtId="3" fontId="23" fillId="10" borderId="34" xfId="0" applyNumberFormat="1" applyFont="1" applyFill="1" applyBorder="1"/>
    <xf numFmtId="3" fontId="23" fillId="10" borderId="36" xfId="0" applyNumberFormat="1" applyFont="1" applyFill="1" applyBorder="1"/>
    <xf numFmtId="3" fontId="23" fillId="10" borderId="37" xfId="0" applyNumberFormat="1" applyFont="1" applyFill="1" applyBorder="1"/>
    <xf numFmtId="1" fontId="26" fillId="11" borderId="0" xfId="0" applyNumberFormat="1" applyFont="1" applyFill="1" applyBorder="1"/>
    <xf numFmtId="0" fontId="0" fillId="0" borderId="54" xfId="0" applyBorder="1"/>
    <xf numFmtId="3" fontId="65" fillId="11" borderId="3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/>
    </xf>
    <xf numFmtId="0" fontId="0" fillId="11" borderId="14" xfId="0" applyFill="1" applyBorder="1" applyAlignment="1">
      <alignment vertical="center"/>
    </xf>
    <xf numFmtId="0" fontId="1" fillId="10" borderId="2" xfId="0" applyFont="1" applyFill="1" applyBorder="1"/>
    <xf numFmtId="0" fontId="21" fillId="10" borderId="2" xfId="0" applyFont="1" applyFill="1" applyBorder="1" applyAlignment="1">
      <alignment horizontal="right" vertical="center"/>
    </xf>
    <xf numFmtId="0" fontId="23" fillId="10" borderId="2" xfId="0" applyFont="1" applyFill="1" applyBorder="1" applyAlignment="1">
      <alignment horizontal="right" vertical="center"/>
    </xf>
    <xf numFmtId="0" fontId="53" fillId="10" borderId="3" xfId="0" applyFont="1" applyFill="1" applyBorder="1" applyAlignment="1">
      <alignment vertical="center"/>
    </xf>
    <xf numFmtId="0" fontId="93" fillId="0" borderId="3" xfId="0" applyFont="1" applyBorder="1" applyAlignment="1">
      <alignment horizontal="center" vertical="center"/>
    </xf>
    <xf numFmtId="0" fontId="4" fillId="3" borderId="28" xfId="3" applyFont="1" applyFill="1" applyBorder="1"/>
    <xf numFmtId="49" fontId="33" fillId="4" borderId="4" xfId="3" applyNumberFormat="1" applyFont="1" applyFill="1" applyBorder="1"/>
    <xf numFmtId="0" fontId="82" fillId="0" borderId="12" xfId="1" applyBorder="1" applyAlignment="1" applyProtection="1"/>
    <xf numFmtId="0" fontId="4" fillId="3" borderId="12" xfId="3" applyFont="1" applyFill="1" applyBorder="1"/>
    <xf numFmtId="49" fontId="28" fillId="3" borderId="4" xfId="3" applyNumberFormat="1" applyFont="1" applyFill="1" applyBorder="1" applyAlignment="1">
      <alignment horizontal="left"/>
    </xf>
    <xf numFmtId="49" fontId="28" fillId="3" borderId="4" xfId="3" applyNumberFormat="1" applyFont="1" applyFill="1" applyBorder="1"/>
    <xf numFmtId="49" fontId="28" fillId="4" borderId="4" xfId="3" applyNumberFormat="1" applyFont="1" applyFill="1" applyBorder="1" applyAlignment="1">
      <alignment horizontal="left"/>
    </xf>
    <xf numFmtId="49" fontId="35" fillId="3" borderId="4" xfId="3" applyNumberFormat="1" applyFont="1" applyFill="1" applyBorder="1"/>
    <xf numFmtId="0" fontId="14" fillId="3" borderId="15" xfId="3" applyFont="1" applyFill="1" applyBorder="1" applyAlignment="1">
      <alignment vertical="center"/>
    </xf>
    <xf numFmtId="1" fontId="7" fillId="9" borderId="2" xfId="3" applyNumberFormat="1" applyFont="1" applyFill="1" applyBorder="1" applyAlignment="1">
      <alignment horizontal="right" vertical="center"/>
    </xf>
    <xf numFmtId="1" fontId="36" fillId="9" borderId="2" xfId="3" applyNumberFormat="1" applyFont="1" applyFill="1" applyBorder="1" applyAlignment="1">
      <alignment horizontal="right"/>
    </xf>
    <xf numFmtId="1" fontId="10" fillId="2" borderId="1" xfId="3" applyNumberFormat="1" applyFont="1" applyFill="1" applyBorder="1" applyAlignment="1">
      <alignment horizontal="right" vertical="center"/>
    </xf>
    <xf numFmtId="49" fontId="12" fillId="3" borderId="0" xfId="3" applyNumberFormat="1" applyFont="1" applyFill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82" fillId="0" borderId="34" xfId="1" applyBorder="1" applyAlignment="1" applyProtection="1">
      <alignment horizontal="left" vertical="center"/>
    </xf>
    <xf numFmtId="0" fontId="0" fillId="0" borderId="54" xfId="0" applyBorder="1" applyAlignment="1">
      <alignment horizontal="left" vertical="center"/>
    </xf>
    <xf numFmtId="0" fontId="87" fillId="11" borderId="2" xfId="0" applyFont="1" applyFill="1" applyBorder="1"/>
    <xf numFmtId="0" fontId="87" fillId="10" borderId="2" xfId="0" applyFont="1" applyFill="1" applyBorder="1"/>
    <xf numFmtId="0" fontId="21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11" borderId="3" xfId="0" applyNumberFormat="1" applyFill="1" applyBorder="1"/>
    <xf numFmtId="1" fontId="86" fillId="0" borderId="0" xfId="0" applyNumberFormat="1" applyFont="1"/>
    <xf numFmtId="0" fontId="60" fillId="10" borderId="10" xfId="0" applyFont="1" applyFill="1" applyBorder="1" applyAlignment="1">
      <alignment horizontal="center" vertical="center"/>
    </xf>
    <xf numFmtId="49" fontId="60" fillId="0" borderId="0" xfId="0" applyNumberFormat="1" applyFont="1" applyAlignment="1">
      <alignment horizontal="right"/>
    </xf>
    <xf numFmtId="0" fontId="79" fillId="0" borderId="1" xfId="0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/>
    </xf>
    <xf numFmtId="0" fontId="21" fillId="10" borderId="4" xfId="0" applyFont="1" applyFill="1" applyBorder="1"/>
    <xf numFmtId="0" fontId="59" fillId="3" borderId="0" xfId="3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34" fillId="3" borderId="0" xfId="3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9" fillId="0" borderId="2" xfId="0" applyFont="1" applyBorder="1" applyAlignment="1">
      <alignment horizontal="right"/>
    </xf>
    <xf numFmtId="0" fontId="10" fillId="3" borderId="0" xfId="3" applyFont="1" applyFill="1" applyBorder="1" applyAlignment="1">
      <alignment horizontal="left" vertical="center"/>
    </xf>
    <xf numFmtId="0" fontId="21" fillId="10" borderId="3" xfId="0" applyFont="1" applyFill="1" applyBorder="1"/>
    <xf numFmtId="1" fontId="15" fillId="10" borderId="2" xfId="0" applyNumberFormat="1" applyFont="1" applyFill="1" applyBorder="1" applyAlignment="1">
      <alignment horizontal="center"/>
    </xf>
    <xf numFmtId="0" fontId="0" fillId="0" borderId="0" xfId="0" applyFont="1"/>
    <xf numFmtId="4" fontId="65" fillId="0" borderId="2" xfId="0" applyNumberFormat="1" applyFont="1" applyFill="1" applyBorder="1"/>
    <xf numFmtId="4" fontId="65" fillId="7" borderId="3" xfId="0" applyNumberFormat="1" applyFont="1" applyFill="1" applyBorder="1"/>
    <xf numFmtId="4" fontId="65" fillId="7" borderId="18" xfId="0" applyNumberFormat="1" applyFont="1" applyFill="1" applyBorder="1" applyAlignment="1">
      <alignment vertical="center"/>
    </xf>
    <xf numFmtId="0" fontId="88" fillId="0" borderId="0" xfId="0" applyFont="1" applyFill="1"/>
    <xf numFmtId="3" fontId="15" fillId="3" borderId="0" xfId="0" applyNumberFormat="1" applyFont="1" applyFill="1" applyAlignment="1"/>
    <xf numFmtId="3" fontId="25" fillId="0" borderId="0" xfId="0" applyNumberFormat="1" applyFont="1" applyFill="1" applyAlignment="1"/>
    <xf numFmtId="3" fontId="0" fillId="0" borderId="0" xfId="0" applyNumberFormat="1" applyFill="1" applyAlignment="1"/>
    <xf numFmtId="3" fontId="0" fillId="0" borderId="0" xfId="0" applyNumberFormat="1" applyAlignment="1"/>
    <xf numFmtId="3" fontId="26" fillId="14" borderId="10" xfId="0" applyNumberFormat="1" applyFont="1" applyFill="1" applyBorder="1"/>
    <xf numFmtId="3" fontId="11" fillId="15" borderId="2" xfId="0" applyNumberFormat="1" applyFont="1" applyFill="1" applyBorder="1" applyAlignment="1">
      <alignment horizontal="right"/>
    </xf>
    <xf numFmtId="3" fontId="30" fillId="15" borderId="2" xfId="0" applyNumberFormat="1" applyFont="1" applyFill="1" applyBorder="1" applyAlignment="1">
      <alignment horizontal="right"/>
    </xf>
    <xf numFmtId="3" fontId="30" fillId="15" borderId="10" xfId="0" applyNumberFormat="1" applyFont="1" applyFill="1" applyBorder="1" applyAlignment="1">
      <alignment horizontal="right"/>
    </xf>
    <xf numFmtId="3" fontId="23" fillId="15" borderId="3" xfId="0" applyNumberFormat="1" applyFont="1" applyFill="1" applyBorder="1" applyAlignment="1">
      <alignment horizontal="right"/>
    </xf>
    <xf numFmtId="3" fontId="32" fillId="0" borderId="0" xfId="0" applyNumberFormat="1" applyFont="1" applyAlignment="1">
      <alignment horizontal="center"/>
    </xf>
    <xf numFmtId="3" fontId="101" fillId="14" borderId="2" xfId="0" applyNumberFormat="1" applyFont="1" applyFill="1" applyBorder="1"/>
    <xf numFmtId="3" fontId="90" fillId="14" borderId="24" xfId="0" applyNumberFormat="1" applyFont="1" applyFill="1" applyBorder="1"/>
    <xf numFmtId="3" fontId="0" fillId="14" borderId="24" xfId="0" applyNumberFormat="1" applyFill="1" applyBorder="1"/>
    <xf numFmtId="3" fontId="0" fillId="8" borderId="24" xfId="0" applyNumberFormat="1" applyFill="1" applyBorder="1"/>
    <xf numFmtId="3" fontId="101" fillId="14" borderId="24" xfId="0" applyNumberFormat="1" applyFont="1" applyFill="1" applyBorder="1"/>
    <xf numFmtId="3" fontId="90" fillId="14" borderId="4" xfId="0" applyNumberFormat="1" applyFont="1" applyFill="1" applyBorder="1"/>
    <xf numFmtId="3" fontId="0" fillId="14" borderId="10" xfId="0" applyNumberFormat="1" applyFill="1" applyBorder="1"/>
    <xf numFmtId="3" fontId="10" fillId="14" borderId="3" xfId="0" applyNumberFormat="1" applyFont="1" applyFill="1" applyBorder="1"/>
    <xf numFmtId="3" fontId="10" fillId="9" borderId="3" xfId="0" applyNumberFormat="1" applyFont="1" applyFill="1" applyBorder="1" applyAlignment="1">
      <alignment vertical="center"/>
    </xf>
    <xf numFmtId="3" fontId="73" fillId="9" borderId="2" xfId="0" applyNumberFormat="1" applyFont="1" applyFill="1" applyBorder="1"/>
    <xf numFmtId="3" fontId="42" fillId="9" borderId="2" xfId="0" applyNumberFormat="1" applyFont="1" applyFill="1" applyBorder="1"/>
    <xf numFmtId="3" fontId="90" fillId="9" borderId="2" xfId="0" applyNumberFormat="1" applyFont="1" applyFill="1" applyBorder="1"/>
    <xf numFmtId="3" fontId="99" fillId="9" borderId="2" xfId="0" applyNumberFormat="1" applyFont="1" applyFill="1" applyBorder="1"/>
    <xf numFmtId="3" fontId="90" fillId="9" borderId="0" xfId="0" applyNumberFormat="1" applyFont="1" applyFill="1" applyBorder="1"/>
    <xf numFmtId="3" fontId="90" fillId="9" borderId="10" xfId="0" applyNumberFormat="1" applyFont="1" applyFill="1" applyBorder="1"/>
    <xf numFmtId="3" fontId="28" fillId="9" borderId="2" xfId="0" applyNumberFormat="1" applyFont="1" applyFill="1" applyBorder="1" applyAlignment="1">
      <alignment vertical="center"/>
    </xf>
    <xf numFmtId="3" fontId="46" fillId="9" borderId="3" xfId="0" applyNumberFormat="1" applyFont="1" applyFill="1" applyBorder="1" applyAlignment="1">
      <alignment vertical="center"/>
    </xf>
    <xf numFmtId="3" fontId="1" fillId="7" borderId="0" xfId="0" applyNumberFormat="1" applyFont="1" applyFill="1" applyBorder="1" applyAlignment="1">
      <alignment horizontal="right" vertical="center"/>
    </xf>
    <xf numFmtId="3" fontId="58" fillId="9" borderId="3" xfId="0" applyNumberFormat="1" applyFont="1" applyFill="1" applyBorder="1" applyAlignment="1">
      <alignment horizontal="center" vertical="center" wrapText="1"/>
    </xf>
    <xf numFmtId="3" fontId="38" fillId="14" borderId="2" xfId="3" applyNumberFormat="1" applyFont="1" applyFill="1" applyBorder="1" applyAlignment="1">
      <alignment horizontal="right"/>
    </xf>
    <xf numFmtId="3" fontId="11" fillId="14" borderId="2" xfId="3" applyNumberFormat="1" applyFont="1" applyFill="1" applyBorder="1" applyAlignment="1">
      <alignment horizontal="right"/>
    </xf>
    <xf numFmtId="3" fontId="12" fillId="14" borderId="2" xfId="3" applyNumberFormat="1" applyFont="1" applyFill="1" applyBorder="1" applyAlignment="1">
      <alignment horizontal="right"/>
    </xf>
    <xf numFmtId="3" fontId="38" fillId="14" borderId="2" xfId="3" applyNumberFormat="1" applyFont="1" applyFill="1" applyBorder="1" applyAlignment="1">
      <alignment horizontal="right" vertical="center"/>
    </xf>
    <xf numFmtId="3" fontId="58" fillId="0" borderId="3" xfId="0" applyNumberFormat="1" applyFont="1" applyFill="1" applyBorder="1" applyAlignment="1">
      <alignment horizontal="center" vertical="center" wrapText="1"/>
    </xf>
    <xf numFmtId="3" fontId="11" fillId="0" borderId="2" xfId="3" applyNumberFormat="1" applyFont="1" applyFill="1" applyBorder="1" applyAlignment="1">
      <alignment horizontal="right"/>
    </xf>
    <xf numFmtId="3" fontId="58" fillId="14" borderId="3" xfId="0" applyNumberFormat="1" applyFont="1" applyFill="1" applyBorder="1" applyAlignment="1">
      <alignment horizontal="center" vertical="center" wrapText="1"/>
    </xf>
    <xf numFmtId="3" fontId="59" fillId="14" borderId="13" xfId="3" applyNumberFormat="1" applyFont="1" applyFill="1" applyBorder="1" applyAlignment="1">
      <alignment horizontal="right"/>
    </xf>
    <xf numFmtId="3" fontId="34" fillId="14" borderId="4" xfId="3" applyNumberFormat="1" applyFont="1" applyFill="1" applyBorder="1" applyAlignment="1">
      <alignment horizontal="right" vertical="center"/>
    </xf>
    <xf numFmtId="3" fontId="25" fillId="0" borderId="0" xfId="0" applyNumberFormat="1" applyFont="1" applyAlignment="1">
      <alignment horizontal="center"/>
    </xf>
    <xf numFmtId="3" fontId="59" fillId="11" borderId="13" xfId="3" applyNumberFormat="1" applyFont="1" applyFill="1" applyBorder="1" applyAlignment="1">
      <alignment horizontal="right"/>
    </xf>
    <xf numFmtId="3" fontId="12" fillId="11" borderId="2" xfId="3" applyNumberFormat="1" applyFont="1" applyFill="1" applyBorder="1" applyAlignment="1">
      <alignment horizontal="right"/>
    </xf>
    <xf numFmtId="3" fontId="58" fillId="14" borderId="1" xfId="0" applyNumberFormat="1" applyFont="1" applyFill="1" applyBorder="1" applyAlignment="1">
      <alignment horizontal="center" vertical="center" wrapText="1"/>
    </xf>
    <xf numFmtId="3" fontId="58" fillId="0" borderId="1" xfId="0" applyNumberFormat="1" applyFont="1" applyFill="1" applyBorder="1" applyAlignment="1">
      <alignment horizontal="center" vertical="center" wrapText="1"/>
    </xf>
    <xf numFmtId="3" fontId="59" fillId="14" borderId="2" xfId="3" applyNumberFormat="1" applyFont="1" applyFill="1" applyBorder="1" applyAlignment="1">
      <alignment horizontal="right" vertical="center" wrapText="1"/>
    </xf>
    <xf numFmtId="3" fontId="59" fillId="0" borderId="2" xfId="3" applyNumberFormat="1" applyFont="1" applyFill="1" applyBorder="1" applyAlignment="1">
      <alignment horizontal="right" vertical="center" wrapText="1"/>
    </xf>
    <xf numFmtId="3" fontId="10" fillId="14" borderId="2" xfId="3" applyNumberFormat="1" applyFont="1" applyFill="1" applyBorder="1" applyAlignment="1">
      <alignment horizontal="right"/>
    </xf>
    <xf numFmtId="3" fontId="11" fillId="0" borderId="10" xfId="3" applyNumberFormat="1" applyFont="1" applyFill="1" applyBorder="1" applyAlignment="1">
      <alignment horizontal="right"/>
    </xf>
    <xf numFmtId="3" fontId="58" fillId="2" borderId="3" xfId="0" applyNumberFormat="1" applyFont="1" applyFill="1" applyBorder="1" applyAlignment="1">
      <alignment horizontal="center" vertical="center" wrapText="1"/>
    </xf>
    <xf numFmtId="3" fontId="14" fillId="11" borderId="12" xfId="3" applyNumberFormat="1" applyFont="1" applyFill="1" applyBorder="1" applyAlignment="1">
      <alignment vertical="center"/>
    </xf>
    <xf numFmtId="3" fontId="79" fillId="14" borderId="3" xfId="0" applyNumberFormat="1" applyFont="1" applyFill="1" applyBorder="1" applyAlignment="1">
      <alignment horizontal="center" vertical="center" wrapText="1"/>
    </xf>
    <xf numFmtId="3" fontId="23" fillId="14" borderId="3" xfId="0" applyNumberFormat="1" applyFont="1" applyFill="1" applyBorder="1"/>
    <xf numFmtId="3" fontId="23" fillId="0" borderId="3" xfId="0" applyNumberFormat="1" applyFont="1" applyFill="1" applyBorder="1"/>
    <xf numFmtId="3" fontId="21" fillId="14" borderId="2" xfId="0" applyNumberFormat="1" applyFont="1" applyFill="1" applyBorder="1"/>
    <xf numFmtId="3" fontId="21" fillId="0" borderId="2" xfId="0" applyNumberFormat="1" applyFont="1" applyFill="1" applyBorder="1"/>
    <xf numFmtId="3" fontId="88" fillId="14" borderId="2" xfId="0" applyNumberFormat="1" applyFont="1" applyFill="1" applyBorder="1"/>
    <xf numFmtId="3" fontId="12" fillId="14" borderId="2" xfId="0" applyNumberFormat="1" applyFont="1" applyFill="1" applyBorder="1"/>
    <xf numFmtId="3" fontId="91" fillId="14" borderId="2" xfId="0" applyNumberFormat="1" applyFont="1" applyFill="1" applyBorder="1"/>
    <xf numFmtId="3" fontId="91" fillId="11" borderId="2" xfId="0" applyNumberFormat="1" applyFont="1" applyFill="1" applyBorder="1" applyAlignment="1">
      <alignment horizontal="right"/>
    </xf>
    <xf numFmtId="3" fontId="87" fillId="14" borderId="2" xfId="0" applyNumberFormat="1" applyFont="1" applyFill="1" applyBorder="1"/>
    <xf numFmtId="3" fontId="100" fillId="14" borderId="2" xfId="0" applyNumberFormat="1" applyFont="1" applyFill="1" applyBorder="1"/>
    <xf numFmtId="3" fontId="91" fillId="11" borderId="2" xfId="0" applyNumberFormat="1" applyFont="1" applyFill="1" applyBorder="1" applyAlignment="1">
      <alignment horizontal="right" vertical="center"/>
    </xf>
    <xf numFmtId="3" fontId="86" fillId="14" borderId="2" xfId="0" applyNumberFormat="1" applyFont="1" applyFill="1" applyBorder="1"/>
    <xf numFmtId="3" fontId="86" fillId="0" borderId="2" xfId="0" applyNumberFormat="1" applyFont="1" applyBorder="1" applyAlignment="1">
      <alignment horizontal="right"/>
    </xf>
    <xf numFmtId="3" fontId="33" fillId="4" borderId="2" xfId="3" applyNumberFormat="1" applyFont="1" applyFill="1" applyBorder="1" applyAlignment="1">
      <alignment horizontal="right"/>
    </xf>
    <xf numFmtId="3" fontId="11" fillId="14" borderId="0" xfId="3" applyNumberFormat="1" applyFont="1" applyFill="1" applyBorder="1" applyAlignment="1">
      <alignment horizontal="right"/>
    </xf>
    <xf numFmtId="3" fontId="33" fillId="4" borderId="0" xfId="3" applyNumberFormat="1" applyFont="1" applyFill="1" applyBorder="1" applyAlignment="1">
      <alignment horizontal="right"/>
    </xf>
    <xf numFmtId="3" fontId="12" fillId="14" borderId="2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3" fontId="59" fillId="14" borderId="18" xfId="3" applyNumberFormat="1" applyFont="1" applyFill="1" applyBorder="1" applyAlignment="1">
      <alignment horizontal="right"/>
    </xf>
    <xf numFmtId="3" fontId="59" fillId="0" borderId="17" xfId="3" applyNumberFormat="1" applyFont="1" applyFill="1" applyBorder="1" applyAlignment="1">
      <alignment horizontal="right"/>
    </xf>
    <xf numFmtId="3" fontId="11" fillId="14" borderId="2" xfId="2" applyNumberFormat="1" applyFont="1" applyFill="1" applyBorder="1" applyAlignment="1">
      <alignment horizontal="right"/>
    </xf>
    <xf numFmtId="3" fontId="11" fillId="0" borderId="5" xfId="2" applyNumberFormat="1" applyFont="1" applyFill="1" applyBorder="1" applyAlignment="1">
      <alignment horizontal="right"/>
    </xf>
    <xf numFmtId="3" fontId="59" fillId="14" borderId="8" xfId="3" applyNumberFormat="1" applyFont="1" applyFill="1" applyBorder="1" applyAlignment="1">
      <alignment horizontal="right"/>
    </xf>
    <xf numFmtId="3" fontId="11" fillId="14" borderId="9" xfId="2" applyNumberFormat="1" applyFont="1" applyFill="1" applyBorder="1" applyAlignment="1">
      <alignment horizontal="right"/>
    </xf>
    <xf numFmtId="3" fontId="11" fillId="14" borderId="13" xfId="2" applyNumberFormat="1" applyFont="1" applyFill="1" applyBorder="1" applyAlignment="1">
      <alignment horizontal="right"/>
    </xf>
    <xf numFmtId="3" fontId="59" fillId="14" borderId="8" xfId="3" applyNumberFormat="1" applyFont="1" applyFill="1" applyBorder="1" applyAlignment="1">
      <alignment horizontal="right" vertical="center"/>
    </xf>
    <xf numFmtId="3" fontId="36" fillId="14" borderId="4" xfId="3" applyNumberFormat="1" applyFont="1" applyFill="1" applyBorder="1" applyAlignment="1">
      <alignment horizontal="right"/>
    </xf>
    <xf numFmtId="3" fontId="11" fillId="14" borderId="10" xfId="3" applyNumberFormat="1" applyFont="1" applyFill="1" applyBorder="1" applyAlignment="1">
      <alignment horizontal="right"/>
    </xf>
    <xf numFmtId="3" fontId="11" fillId="0" borderId="10" xfId="2" applyNumberFormat="1" applyFont="1" applyFill="1" applyBorder="1" applyAlignment="1">
      <alignment horizontal="right"/>
    </xf>
    <xf numFmtId="3" fontId="14" fillId="14" borderId="3" xfId="3" applyNumberFormat="1" applyFont="1" applyFill="1" applyBorder="1" applyAlignment="1">
      <alignment vertical="center"/>
    </xf>
    <xf numFmtId="3" fontId="35" fillId="14" borderId="8" xfId="3" applyNumberFormat="1" applyFont="1" applyFill="1" applyBorder="1" applyAlignment="1">
      <alignment horizontal="right"/>
    </xf>
    <xf numFmtId="3" fontId="35" fillId="0" borderId="8" xfId="3" applyNumberFormat="1" applyFont="1" applyFill="1" applyBorder="1" applyAlignment="1">
      <alignment horizontal="right"/>
    </xf>
    <xf numFmtId="3" fontId="10" fillId="14" borderId="18" xfId="3" applyNumberFormat="1" applyFont="1" applyFill="1" applyBorder="1" applyAlignment="1">
      <alignment horizontal="right"/>
    </xf>
    <xf numFmtId="3" fontId="10" fillId="11" borderId="18" xfId="3" applyNumberFormat="1" applyFont="1" applyFill="1" applyBorder="1" applyAlignment="1">
      <alignment horizontal="right"/>
    </xf>
    <xf numFmtId="3" fontId="10" fillId="14" borderId="3" xfId="3" applyNumberFormat="1" applyFont="1" applyFill="1" applyBorder="1" applyAlignment="1">
      <alignment horizontal="right"/>
    </xf>
    <xf numFmtId="3" fontId="10" fillId="11" borderId="12" xfId="3" applyNumberFormat="1" applyFont="1" applyFill="1" applyBorder="1" applyAlignment="1">
      <alignment vertical="center"/>
    </xf>
    <xf numFmtId="3" fontId="36" fillId="2" borderId="2" xfId="3" applyNumberFormat="1" applyFont="1" applyFill="1" applyBorder="1" applyAlignment="1">
      <alignment horizontal="right"/>
    </xf>
    <xf numFmtId="3" fontId="83" fillId="0" borderId="0" xfId="0" applyNumberFormat="1" applyFont="1" applyFill="1"/>
    <xf numFmtId="3" fontId="11" fillId="14" borderId="2" xfId="0" applyNumberFormat="1" applyFont="1" applyFill="1" applyBorder="1" applyAlignment="1">
      <alignment horizontal="right"/>
    </xf>
    <xf numFmtId="3" fontId="58" fillId="2" borderId="3" xfId="0" applyNumberFormat="1" applyFont="1" applyFill="1" applyBorder="1" applyAlignment="1">
      <alignment horizontal="right" vertical="center" wrapText="1"/>
    </xf>
    <xf numFmtId="3" fontId="58" fillId="0" borderId="3" xfId="0" applyNumberFormat="1" applyFont="1" applyFill="1" applyBorder="1" applyAlignment="1">
      <alignment horizontal="right" vertical="center" wrapText="1"/>
    </xf>
    <xf numFmtId="0" fontId="86" fillId="10" borderId="34" xfId="0" applyFont="1" applyFill="1" applyBorder="1"/>
    <xf numFmtId="0" fontId="86" fillId="10" borderId="34" xfId="0" applyFont="1" applyFill="1" applyBorder="1" applyAlignment="1">
      <alignment horizontal="center" vertical="center" wrapText="1"/>
    </xf>
    <xf numFmtId="3" fontId="87" fillId="9" borderId="0" xfId="0" applyNumberFormat="1" applyFont="1" applyFill="1" applyBorder="1"/>
    <xf numFmtId="3" fontId="6" fillId="14" borderId="13" xfId="0" applyNumberFormat="1" applyFont="1" applyFill="1" applyBorder="1" applyAlignment="1"/>
    <xf numFmtId="3" fontId="6" fillId="14" borderId="2" xfId="0" applyNumberFormat="1" applyFont="1" applyFill="1" applyBorder="1" applyAlignment="1"/>
    <xf numFmtId="3" fontId="15" fillId="14" borderId="2" xfId="0" applyNumberFormat="1" applyFont="1" applyFill="1" applyBorder="1" applyAlignment="1"/>
    <xf numFmtId="3" fontId="6" fillId="14" borderId="10" xfId="0" applyNumberFormat="1" applyFont="1" applyFill="1" applyBorder="1" applyAlignment="1"/>
    <xf numFmtId="3" fontId="0" fillId="14" borderId="13" xfId="0" applyNumberFormat="1" applyFill="1" applyBorder="1"/>
    <xf numFmtId="3" fontId="69" fillId="14" borderId="10" xfId="0" applyNumberFormat="1" applyFont="1" applyFill="1" applyBorder="1"/>
    <xf numFmtId="3" fontId="0" fillId="0" borderId="0" xfId="0" applyNumberFormat="1" applyFill="1" applyAlignment="1">
      <alignment horizontal="center"/>
    </xf>
    <xf numFmtId="3" fontId="21" fillId="7" borderId="18" xfId="0" applyNumberFormat="1" applyFont="1" applyFill="1" applyBorder="1" applyAlignment="1">
      <alignment horizontal="center" vertical="center" wrapText="1"/>
    </xf>
    <xf numFmtId="3" fontId="0" fillId="7" borderId="13" xfId="0" applyNumberFormat="1" applyFill="1" applyBorder="1"/>
    <xf numFmtId="3" fontId="69" fillId="7" borderId="10" xfId="0" applyNumberFormat="1" applyFont="1" applyFill="1" applyBorder="1"/>
    <xf numFmtId="3" fontId="69" fillId="7" borderId="3" xfId="0" applyNumberFormat="1" applyFont="1" applyFill="1" applyBorder="1"/>
    <xf numFmtId="0" fontId="21" fillId="10" borderId="2" xfId="0" applyFont="1" applyFill="1" applyBorder="1" applyAlignment="1">
      <alignment horizontal="right" vertical="center"/>
    </xf>
    <xf numFmtId="49" fontId="1" fillId="11" borderId="0" xfId="0" applyNumberFormat="1" applyFont="1" applyFill="1" applyBorder="1" applyAlignment="1">
      <alignment horizontal="left"/>
    </xf>
    <xf numFmtId="49" fontId="36" fillId="3" borderId="0" xfId="3" applyNumberFormat="1" applyFont="1" applyFill="1" applyBorder="1" applyAlignment="1">
      <alignment horizontal="left" vertical="center"/>
    </xf>
    <xf numFmtId="0" fontId="23" fillId="10" borderId="2" xfId="0" applyFont="1" applyFill="1" applyBorder="1" applyAlignment="1">
      <alignment horizontal="right" vertical="center"/>
    </xf>
    <xf numFmtId="49" fontId="10" fillId="3" borderId="0" xfId="3" applyNumberFormat="1" applyFont="1" applyFill="1" applyBorder="1" applyAlignment="1">
      <alignment horizontal="left"/>
    </xf>
    <xf numFmtId="49" fontId="54" fillId="3" borderId="0" xfId="3" applyNumberFormat="1" applyFont="1" applyFill="1" applyBorder="1"/>
    <xf numFmtId="0" fontId="23" fillId="10" borderId="2" xfId="0" applyFont="1" applyFill="1" applyBorder="1" applyAlignment="1">
      <alignment horizontal="right" vertical="center"/>
    </xf>
    <xf numFmtId="3" fontId="91" fillId="11" borderId="2" xfId="0" applyNumberFormat="1" applyFont="1" applyFill="1" applyBorder="1" applyAlignment="1">
      <alignment horizontal="right" vertical="center"/>
    </xf>
    <xf numFmtId="3" fontId="91" fillId="14" borderId="2" xfId="0" applyNumberFormat="1" applyFont="1" applyFill="1" applyBorder="1" applyAlignment="1">
      <alignment horizontal="right" vertical="center"/>
    </xf>
    <xf numFmtId="1" fontId="23" fillId="0" borderId="3" xfId="0" applyNumberFormat="1" applyFont="1" applyFill="1" applyBorder="1" applyAlignment="1">
      <alignment horizontal="right"/>
    </xf>
    <xf numFmtId="49" fontId="36" fillId="3" borderId="0" xfId="3" applyNumberFormat="1" applyFont="1" applyFill="1" applyBorder="1" applyAlignment="1">
      <alignment vertical="center"/>
    </xf>
    <xf numFmtId="0" fontId="29" fillId="10" borderId="2" xfId="0" applyFont="1" applyFill="1" applyBorder="1" applyAlignment="1">
      <alignment horizontal="right" vertical="center"/>
    </xf>
    <xf numFmtId="3" fontId="102" fillId="14" borderId="2" xfId="0" applyNumberFormat="1" applyFont="1" applyFill="1" applyBorder="1"/>
    <xf numFmtId="49" fontId="10" fillId="11" borderId="0" xfId="3" applyNumberFormat="1" applyFont="1" applyFill="1" applyBorder="1" applyAlignment="1">
      <alignment horizontal="left" vertical="center"/>
    </xf>
    <xf numFmtId="49" fontId="10" fillId="7" borderId="0" xfId="3" applyNumberFormat="1" applyFont="1" applyFill="1" applyBorder="1"/>
    <xf numFmtId="1" fontId="11" fillId="14" borderId="2" xfId="3" applyNumberFormat="1" applyFont="1" applyFill="1" applyBorder="1" applyAlignment="1">
      <alignment horizontal="right"/>
    </xf>
    <xf numFmtId="2" fontId="11" fillId="14" borderId="2" xfId="3" applyNumberFormat="1" applyFont="1" applyFill="1" applyBorder="1" applyAlignment="1">
      <alignment horizontal="right"/>
    </xf>
    <xf numFmtId="49" fontId="11" fillId="3" borderId="2" xfId="3" applyNumberFormat="1" applyFont="1" applyFill="1" applyBorder="1" applyAlignment="1">
      <alignment vertical="center"/>
    </xf>
    <xf numFmtId="3" fontId="33" fillId="17" borderId="2" xfId="3" applyNumberFormat="1" applyFont="1" applyFill="1" applyBorder="1" applyAlignment="1">
      <alignment horizontal="right"/>
    </xf>
    <xf numFmtId="3" fontId="11" fillId="17" borderId="2" xfId="3" applyNumberFormat="1" applyFont="1" applyFill="1" applyBorder="1" applyAlignment="1">
      <alignment horizontal="right"/>
    </xf>
    <xf numFmtId="0" fontId="0" fillId="9" borderId="2" xfId="0" applyFill="1" applyBorder="1"/>
    <xf numFmtId="1" fontId="10" fillId="11" borderId="3" xfId="0" applyNumberFormat="1" applyFont="1" applyFill="1" applyBorder="1"/>
    <xf numFmtId="165" fontId="38" fillId="16" borderId="2" xfId="3" applyNumberFormat="1" applyFont="1" applyFill="1" applyBorder="1" applyAlignment="1">
      <alignment horizontal="right"/>
    </xf>
    <xf numFmtId="0" fontId="59" fillId="3" borderId="11" xfId="3" applyFont="1" applyFill="1" applyBorder="1" applyAlignment="1">
      <alignment vertical="center"/>
    </xf>
    <xf numFmtId="0" fontId="88" fillId="10" borderId="3" xfId="0" applyFont="1" applyFill="1" applyBorder="1"/>
    <xf numFmtId="0" fontId="93" fillId="10" borderId="3" xfId="0" applyFont="1" applyFill="1" applyBorder="1"/>
    <xf numFmtId="0" fontId="103" fillId="11" borderId="4" xfId="1" applyFont="1" applyFill="1" applyBorder="1" applyAlignment="1" applyProtection="1">
      <alignment horizontal="left"/>
    </xf>
    <xf numFmtId="0" fontId="89" fillId="0" borderId="2" xfId="0" applyFont="1" applyBorder="1"/>
    <xf numFmtId="0" fontId="21" fillId="10" borderId="2" xfId="0" applyFont="1" applyFill="1" applyBorder="1" applyAlignment="1">
      <alignment horizontal="right" vertical="center"/>
    </xf>
    <xf numFmtId="0" fontId="13" fillId="5" borderId="0" xfId="3" applyFont="1" applyFill="1" applyBorder="1" applyAlignment="1">
      <alignment horizontal="left" vertical="center"/>
    </xf>
    <xf numFmtId="3" fontId="59" fillId="11" borderId="2" xfId="3" applyNumberFormat="1" applyFont="1" applyFill="1" applyBorder="1" applyAlignment="1">
      <alignment vertical="center"/>
    </xf>
    <xf numFmtId="3" fontId="86" fillId="9" borderId="19" xfId="0" applyNumberFormat="1" applyFont="1" applyFill="1" applyBorder="1" applyAlignment="1">
      <alignment horizontal="center" vertical="center" wrapText="1"/>
    </xf>
    <xf numFmtId="3" fontId="86" fillId="9" borderId="19" xfId="0" applyNumberFormat="1" applyFont="1" applyFill="1" applyBorder="1"/>
    <xf numFmtId="3" fontId="87" fillId="11" borderId="2" xfId="0" applyNumberFormat="1" applyFont="1" applyFill="1" applyBorder="1"/>
    <xf numFmtId="3" fontId="86" fillId="11" borderId="3" xfId="0" applyNumberFormat="1" applyFont="1" applyFill="1" applyBorder="1" applyAlignment="1">
      <alignment horizontal="center" vertical="center" wrapText="1"/>
    </xf>
    <xf numFmtId="3" fontId="86" fillId="11" borderId="3" xfId="0" applyNumberFormat="1" applyFont="1" applyFill="1" applyBorder="1"/>
    <xf numFmtId="3" fontId="50" fillId="16" borderId="0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6" fillId="9" borderId="8" xfId="3" applyNumberFormat="1" applyFont="1" applyFill="1" applyBorder="1" applyAlignment="1">
      <alignment vertical="center"/>
    </xf>
    <xf numFmtId="3" fontId="14" fillId="9" borderId="3" xfId="3" applyNumberFormat="1" applyFont="1" applyFill="1" applyBorder="1" applyAlignment="1">
      <alignment horizontal="right" vertical="center"/>
    </xf>
    <xf numFmtId="3" fontId="14" fillId="11" borderId="3" xfId="3" applyNumberFormat="1" applyFont="1" applyFill="1" applyBorder="1" applyAlignment="1">
      <alignment vertical="center"/>
    </xf>
    <xf numFmtId="3" fontId="16" fillId="11" borderId="8" xfId="3" applyNumberFormat="1" applyFont="1" applyFill="1" applyBorder="1" applyAlignment="1">
      <alignment vertical="center"/>
    </xf>
    <xf numFmtId="3" fontId="14" fillId="9" borderId="3" xfId="3" applyNumberFormat="1" applyFont="1" applyFill="1" applyBorder="1" applyAlignment="1">
      <alignment vertical="center"/>
    </xf>
    <xf numFmtId="3" fontId="59" fillId="11" borderId="1" xfId="3" applyNumberFormat="1" applyFont="1" applyFill="1" applyBorder="1" applyAlignment="1">
      <alignment vertical="center"/>
    </xf>
    <xf numFmtId="3" fontId="31" fillId="0" borderId="2" xfId="3" applyNumberFormat="1" applyFont="1" applyFill="1" applyBorder="1" applyAlignment="1">
      <alignment horizontal="right"/>
    </xf>
    <xf numFmtId="0" fontId="53" fillId="10" borderId="1" xfId="0" applyFont="1" applyFill="1" applyBorder="1" applyAlignment="1">
      <alignment vertical="center"/>
    </xf>
    <xf numFmtId="3" fontId="46" fillId="14" borderId="1" xfId="3" applyNumberFormat="1" applyFont="1" applyFill="1" applyBorder="1" applyAlignment="1">
      <alignment vertical="center"/>
    </xf>
    <xf numFmtId="3" fontId="46" fillId="11" borderId="18" xfId="3" applyNumberFormat="1" applyFont="1" applyFill="1" applyBorder="1" applyAlignment="1">
      <alignment horizontal="right" vertical="center"/>
    </xf>
    <xf numFmtId="3" fontId="108" fillId="11" borderId="2" xfId="3" applyNumberFormat="1" applyFont="1" applyFill="1" applyBorder="1" applyAlignment="1">
      <alignment horizontal="right"/>
    </xf>
    <xf numFmtId="3" fontId="14" fillId="0" borderId="17" xfId="3" applyNumberFormat="1" applyFont="1" applyFill="1" applyBorder="1" applyAlignment="1">
      <alignment horizontal="right" vertical="center"/>
    </xf>
    <xf numFmtId="3" fontId="59" fillId="0" borderId="18" xfId="3" applyNumberFormat="1" applyFont="1" applyFill="1" applyBorder="1" applyAlignment="1">
      <alignment horizontal="right"/>
    </xf>
    <xf numFmtId="3" fontId="31" fillId="0" borderId="5" xfId="2" applyNumberFormat="1" applyFont="1" applyFill="1" applyBorder="1" applyAlignment="1">
      <alignment horizontal="right"/>
    </xf>
    <xf numFmtId="0" fontId="58" fillId="10" borderId="59" xfId="0" applyFont="1" applyFill="1" applyBorder="1"/>
    <xf numFmtId="0" fontId="58" fillId="10" borderId="59" xfId="0" applyFont="1" applyFill="1" applyBorder="1" applyAlignment="1">
      <alignment vertical="center"/>
    </xf>
    <xf numFmtId="0" fontId="29" fillId="10" borderId="14" xfId="0" applyFont="1" applyFill="1" applyBorder="1"/>
    <xf numFmtId="0" fontId="30" fillId="10" borderId="43" xfId="0" applyFont="1" applyFill="1" applyBorder="1"/>
    <xf numFmtId="3" fontId="31" fillId="0" borderId="13" xfId="2" applyNumberFormat="1" applyFont="1" applyFill="1" applyBorder="1" applyAlignment="1">
      <alignment horizontal="right"/>
    </xf>
    <xf numFmtId="3" fontId="12" fillId="0" borderId="2" xfId="3" applyNumberFormat="1" applyFont="1" applyFill="1" applyBorder="1" applyAlignment="1">
      <alignment horizontal="right"/>
    </xf>
    <xf numFmtId="3" fontId="53" fillId="11" borderId="3" xfId="0" applyNumberFormat="1" applyFont="1" applyFill="1" applyBorder="1" applyAlignment="1">
      <alignment vertical="center"/>
    </xf>
    <xf numFmtId="3" fontId="110" fillId="11" borderId="2" xfId="0" applyNumberFormat="1" applyFont="1" applyFill="1" applyBorder="1" applyAlignment="1">
      <alignment horizontal="right"/>
    </xf>
    <xf numFmtId="3" fontId="111" fillId="11" borderId="2" xfId="0" applyNumberFormat="1" applyFont="1" applyFill="1" applyBorder="1" applyAlignment="1">
      <alignment horizontal="right" vertical="center"/>
    </xf>
    <xf numFmtId="3" fontId="106" fillId="0" borderId="2" xfId="0" applyNumberFormat="1" applyFont="1" applyBorder="1" applyAlignment="1">
      <alignment horizontal="right"/>
    </xf>
    <xf numFmtId="3" fontId="31" fillId="0" borderId="2" xfId="3" applyNumberFormat="1" applyFont="1" applyFill="1" applyBorder="1" applyAlignment="1">
      <alignment horizontal="right" vertical="center" wrapText="1"/>
    </xf>
    <xf numFmtId="3" fontId="86" fillId="14" borderId="19" xfId="0" applyNumberFormat="1" applyFont="1" applyFill="1" applyBorder="1"/>
    <xf numFmtId="3" fontId="59" fillId="0" borderId="3" xfId="3" applyNumberFormat="1" applyFont="1" applyFill="1" applyBorder="1" applyAlignment="1">
      <alignment horizontal="right" vertical="center" wrapText="1"/>
    </xf>
    <xf numFmtId="3" fontId="31" fillId="11" borderId="2" xfId="3" applyNumberFormat="1" applyFont="1" applyFill="1" applyBorder="1" applyAlignment="1">
      <alignment horizontal="right"/>
    </xf>
    <xf numFmtId="3" fontId="12" fillId="14" borderId="3" xfId="3" applyNumberFormat="1" applyFont="1" applyFill="1" applyBorder="1" applyAlignment="1">
      <alignment horizontal="right"/>
    </xf>
    <xf numFmtId="3" fontId="12" fillId="11" borderId="3" xfId="3" applyNumberFormat="1" applyFont="1" applyFill="1" applyBorder="1" applyAlignment="1">
      <alignment horizontal="right"/>
    </xf>
    <xf numFmtId="3" fontId="11" fillId="18" borderId="2" xfId="3" applyNumberFormat="1" applyFont="1" applyFill="1" applyBorder="1" applyAlignment="1">
      <alignment horizontal="right"/>
    </xf>
    <xf numFmtId="3" fontId="12" fillId="18" borderId="2" xfId="3" applyNumberFormat="1" applyFont="1" applyFill="1" applyBorder="1" applyAlignment="1">
      <alignment horizontal="right"/>
    </xf>
    <xf numFmtId="0" fontId="16" fillId="3" borderId="11" xfId="3" applyFont="1" applyFill="1" applyBorder="1" applyAlignment="1">
      <alignment vertical="center"/>
    </xf>
    <xf numFmtId="0" fontId="16" fillId="3" borderId="15" xfId="3" applyFont="1" applyFill="1" applyBorder="1" applyAlignment="1">
      <alignment vertical="center"/>
    </xf>
    <xf numFmtId="0" fontId="34" fillId="7" borderId="0" xfId="3" applyFont="1" applyFill="1" applyBorder="1" applyAlignment="1">
      <alignment horizontal="left" vertical="center"/>
    </xf>
    <xf numFmtId="0" fontId="34" fillId="18" borderId="0" xfId="3" applyFont="1" applyFill="1" applyBorder="1" applyAlignment="1">
      <alignment horizontal="left" vertical="center"/>
    </xf>
    <xf numFmtId="0" fontId="34" fillId="18" borderId="0" xfId="3" applyFont="1" applyFill="1" applyBorder="1" applyAlignment="1">
      <alignment horizontal="center" vertical="center"/>
    </xf>
    <xf numFmtId="0" fontId="30" fillId="18" borderId="2" xfId="0" applyFont="1" applyFill="1" applyBorder="1"/>
    <xf numFmtId="3" fontId="34" fillId="18" borderId="4" xfId="3" applyNumberFormat="1" applyFont="1" applyFill="1" applyBorder="1" applyAlignment="1">
      <alignment horizontal="right" vertical="center"/>
    </xf>
    <xf numFmtId="3" fontId="11" fillId="14" borderId="4" xfId="3" applyNumberFormat="1" applyFont="1" applyFill="1" applyBorder="1" applyAlignment="1">
      <alignment horizontal="right" vertical="center"/>
    </xf>
    <xf numFmtId="0" fontId="11" fillId="4" borderId="0" xfId="3" applyNumberFormat="1" applyFont="1" applyFill="1" applyBorder="1" applyAlignment="1">
      <alignment horizontal="right"/>
    </xf>
    <xf numFmtId="3" fontId="11" fillId="4" borderId="0" xfId="3" applyNumberFormat="1" applyFont="1" applyFill="1" applyBorder="1" applyAlignment="1">
      <alignment horizontal="right"/>
    </xf>
    <xf numFmtId="3" fontId="11" fillId="4" borderId="2" xfId="3" applyNumberFormat="1" applyFont="1" applyFill="1" applyBorder="1" applyAlignment="1">
      <alignment horizontal="right"/>
    </xf>
    <xf numFmtId="0" fontId="82" fillId="0" borderId="28" xfId="1" quotePrefix="1" applyFill="1" applyBorder="1" applyAlignment="1" applyProtection="1"/>
    <xf numFmtId="0" fontId="82" fillId="3" borderId="12" xfId="1" applyFill="1" applyBorder="1" applyAlignment="1" applyProtection="1"/>
    <xf numFmtId="0" fontId="34" fillId="3" borderId="12" xfId="3" applyFont="1" applyFill="1" applyBorder="1"/>
    <xf numFmtId="0" fontId="12" fillId="3" borderId="4" xfId="3" applyFont="1" applyFill="1" applyBorder="1"/>
    <xf numFmtId="49" fontId="34" fillId="3" borderId="4" xfId="3" applyNumberFormat="1" applyFont="1" applyFill="1" applyBorder="1" applyAlignment="1">
      <alignment horizontal="left"/>
    </xf>
    <xf numFmtId="49" fontId="11" fillId="3" borderId="4" xfId="3" applyNumberFormat="1" applyFont="1" applyFill="1" applyBorder="1" applyAlignment="1">
      <alignment horizontal="left"/>
    </xf>
    <xf numFmtId="0" fontId="34" fillId="4" borderId="4" xfId="3" applyFont="1" applyFill="1" applyBorder="1" applyAlignment="1">
      <alignment horizontal="left"/>
    </xf>
    <xf numFmtId="0" fontId="62" fillId="7" borderId="4" xfId="3" applyFont="1" applyFill="1" applyBorder="1" applyAlignment="1">
      <alignment horizontal="left" vertical="center"/>
    </xf>
    <xf numFmtId="0" fontId="12" fillId="3" borderId="4" xfId="3" applyFont="1" applyFill="1" applyBorder="1" applyAlignment="1">
      <alignment horizontal="left" vertical="center"/>
    </xf>
    <xf numFmtId="0" fontId="11" fillId="3" borderId="4" xfId="3" applyNumberFormat="1" applyFont="1" applyFill="1" applyBorder="1" applyAlignment="1">
      <alignment horizontal="left" vertical="center"/>
    </xf>
    <xf numFmtId="0" fontId="11" fillId="3" borderId="4" xfId="3" applyFont="1" applyFill="1" applyBorder="1" applyAlignment="1">
      <alignment horizontal="left" vertical="center"/>
    </xf>
    <xf numFmtId="0" fontId="11" fillId="18" borderId="4" xfId="3" applyFont="1" applyFill="1" applyBorder="1" applyAlignment="1">
      <alignment horizontal="left" vertical="center"/>
    </xf>
    <xf numFmtId="0" fontId="16" fillId="3" borderId="16" xfId="3" applyFont="1" applyFill="1" applyBorder="1" applyAlignment="1">
      <alignment vertical="center"/>
    </xf>
    <xf numFmtId="0" fontId="21" fillId="6" borderId="34" xfId="0" applyFont="1" applyFill="1" applyBorder="1" applyAlignment="1">
      <alignment horizontal="center" vertical="center" wrapText="1"/>
    </xf>
    <xf numFmtId="3" fontId="21" fillId="14" borderId="3" xfId="0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0" fontId="112" fillId="0" borderId="0" xfId="0" applyFont="1" applyAlignment="1">
      <alignment horizontal="right" vertical="center"/>
    </xf>
    <xf numFmtId="0" fontId="23" fillId="10" borderId="10" xfId="0" applyFont="1" applyFill="1" applyBorder="1" applyAlignment="1">
      <alignment vertical="center"/>
    </xf>
    <xf numFmtId="3" fontId="23" fillId="14" borderId="10" xfId="0" applyNumberFormat="1" applyFont="1" applyFill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2" fillId="11" borderId="8" xfId="3" applyNumberFormat="1" applyFont="1" applyFill="1" applyBorder="1" applyAlignment="1">
      <alignment horizontal="right"/>
    </xf>
    <xf numFmtId="3" fontId="12" fillId="14" borderId="19" xfId="3" applyNumberFormat="1" applyFont="1" applyFill="1" applyBorder="1" applyAlignment="1">
      <alignment horizontal="right" vertical="center"/>
    </xf>
    <xf numFmtId="0" fontId="21" fillId="10" borderId="60" xfId="0" applyFont="1" applyFill="1" applyBorder="1"/>
    <xf numFmtId="3" fontId="12" fillId="11" borderId="26" xfId="3" applyNumberFormat="1" applyFont="1" applyFill="1" applyBorder="1" applyAlignment="1">
      <alignment horizontal="right"/>
    </xf>
    <xf numFmtId="0" fontId="80" fillId="6" borderId="34" xfId="0" applyFont="1" applyFill="1" applyBorder="1" applyAlignment="1">
      <alignment horizontal="center" vertical="center" wrapText="1"/>
    </xf>
    <xf numFmtId="0" fontId="80" fillId="14" borderId="3" xfId="0" applyFont="1" applyFill="1" applyBorder="1" applyAlignment="1">
      <alignment horizontal="center" vertical="center" wrapText="1"/>
    </xf>
    <xf numFmtId="0" fontId="80" fillId="11" borderId="1" xfId="0" applyFont="1" applyFill="1" applyBorder="1" applyAlignment="1">
      <alignment horizontal="center" vertical="center" wrapText="1"/>
    </xf>
    <xf numFmtId="3" fontId="12" fillId="11" borderId="2" xfId="3" applyNumberFormat="1" applyFont="1" applyFill="1" applyBorder="1" applyAlignment="1">
      <alignment horizontal="right" wrapText="1"/>
    </xf>
    <xf numFmtId="3" fontId="109" fillId="11" borderId="2" xfId="3" applyNumberFormat="1" applyFont="1" applyFill="1" applyBorder="1" applyAlignment="1">
      <alignment horizontal="right" wrapText="1"/>
    </xf>
    <xf numFmtId="3" fontId="12" fillId="11" borderId="2" xfId="3" applyNumberFormat="1" applyFont="1" applyFill="1" applyBorder="1" applyAlignment="1">
      <alignment horizontal="right" vertical="top" wrapText="1"/>
    </xf>
    <xf numFmtId="3" fontId="12" fillId="11" borderId="10" xfId="3" applyNumberFormat="1" applyFont="1" applyFill="1" applyBorder="1" applyAlignment="1">
      <alignment horizontal="right" vertical="top" wrapText="1"/>
    </xf>
    <xf numFmtId="3" fontId="10" fillId="11" borderId="1" xfId="3" applyNumberFormat="1" applyFont="1" applyFill="1" applyBorder="1" applyAlignment="1">
      <alignment horizontal="right" wrapText="1"/>
    </xf>
    <xf numFmtId="3" fontId="12" fillId="11" borderId="10" xfId="3" applyNumberFormat="1" applyFont="1" applyFill="1" applyBorder="1" applyAlignment="1">
      <alignment horizontal="right" wrapText="1"/>
    </xf>
    <xf numFmtId="0" fontId="21" fillId="10" borderId="10" xfId="0" applyFont="1" applyFill="1" applyBorder="1" applyAlignment="1">
      <alignment horizontal="right" vertical="center"/>
    </xf>
    <xf numFmtId="165" fontId="38" fillId="0" borderId="10" xfId="3" applyNumberFormat="1" applyFont="1" applyFill="1" applyBorder="1" applyAlignment="1">
      <alignment horizontal="right" vertical="center"/>
    </xf>
    <xf numFmtId="165" fontId="31" fillId="11" borderId="2" xfId="3" applyNumberFormat="1" applyFont="1" applyFill="1" applyBorder="1" applyAlignment="1">
      <alignment horizontal="right"/>
    </xf>
    <xf numFmtId="0" fontId="8" fillId="0" borderId="12" xfId="3" applyFont="1" applyBorder="1"/>
    <xf numFmtId="0" fontId="8" fillId="0" borderId="27" xfId="3" applyFont="1" applyBorder="1"/>
    <xf numFmtId="0" fontId="37" fillId="5" borderId="4" xfId="3" applyFont="1" applyFill="1" applyBorder="1"/>
    <xf numFmtId="0" fontId="8" fillId="0" borderId="0" xfId="3" applyFont="1" applyBorder="1"/>
    <xf numFmtId="0" fontId="8" fillId="0" borderId="5" xfId="3" applyFont="1" applyBorder="1"/>
    <xf numFmtId="49" fontId="11" fillId="0" borderId="4" xfId="3" applyNumberFormat="1" applyFont="1" applyFill="1" applyBorder="1" applyAlignment="1">
      <alignment horizontal="left"/>
    </xf>
    <xf numFmtId="0" fontId="11" fillId="4" borderId="4" xfId="3" applyFont="1" applyFill="1" applyBorder="1" applyAlignment="1">
      <alignment horizontal="center"/>
    </xf>
    <xf numFmtId="0" fontId="10" fillId="3" borderId="4" xfId="3" applyFont="1" applyFill="1" applyBorder="1" applyAlignment="1">
      <alignment vertical="center"/>
    </xf>
    <xf numFmtId="0" fontId="13" fillId="4" borderId="4" xfId="3" applyFont="1" applyFill="1" applyBorder="1" applyAlignment="1">
      <alignment horizontal="left" vertical="center"/>
    </xf>
    <xf numFmtId="0" fontId="13" fillId="5" borderId="4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left" vertical="center"/>
    </xf>
    <xf numFmtId="0" fontId="10" fillId="3" borderId="16" xfId="3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1" fontId="108" fillId="9" borderId="2" xfId="3" applyNumberFormat="1" applyFont="1" applyFill="1" applyBorder="1" applyAlignment="1">
      <alignment horizontal="right"/>
    </xf>
    <xf numFmtId="1" fontId="23" fillId="11" borderId="3" xfId="0" applyNumberFormat="1" applyFont="1" applyFill="1" applyBorder="1" applyAlignment="1">
      <alignment vertical="center"/>
    </xf>
    <xf numFmtId="1" fontId="0" fillId="11" borderId="2" xfId="0" applyNumberFormat="1" applyFont="1" applyFill="1" applyBorder="1"/>
    <xf numFmtId="1" fontId="26" fillId="11" borderId="2" xfId="0" applyNumberFormat="1" applyFont="1" applyFill="1" applyBorder="1"/>
    <xf numFmtId="1" fontId="0" fillId="8" borderId="2" xfId="0" applyNumberFormat="1" applyFill="1" applyBorder="1"/>
    <xf numFmtId="1" fontId="32" fillId="11" borderId="2" xfId="0" applyNumberFormat="1" applyFont="1" applyFill="1" applyBorder="1"/>
    <xf numFmtId="1" fontId="0" fillId="8" borderId="0" xfId="0" applyNumberFormat="1" applyFill="1"/>
    <xf numFmtId="3" fontId="0" fillId="18" borderId="2" xfId="0" applyNumberFormat="1" applyFill="1" applyBorder="1"/>
    <xf numFmtId="3" fontId="0" fillId="18" borderId="0" xfId="0" applyNumberFormat="1" applyFill="1"/>
    <xf numFmtId="3" fontId="90" fillId="11" borderId="0" xfId="0" applyNumberFormat="1" applyFont="1" applyFill="1" applyBorder="1"/>
    <xf numFmtId="3" fontId="90" fillId="18" borderId="2" xfId="0" applyNumberFormat="1" applyFont="1" applyFill="1" applyBorder="1"/>
    <xf numFmtId="1" fontId="0" fillId="18" borderId="0" xfId="0" applyNumberFormat="1" applyFill="1"/>
    <xf numFmtId="3" fontId="90" fillId="18" borderId="0" xfId="0" applyNumberFormat="1" applyFont="1" applyFill="1"/>
    <xf numFmtId="1" fontId="107" fillId="11" borderId="2" xfId="0" applyNumberFormat="1" applyFont="1" applyFill="1" applyBorder="1"/>
    <xf numFmtId="1" fontId="113" fillId="11" borderId="2" xfId="0" applyNumberFormat="1" applyFont="1" applyFill="1" applyBorder="1"/>
    <xf numFmtId="1" fontId="30" fillId="11" borderId="2" xfId="0" applyNumberFormat="1" applyFont="1" applyFill="1" applyBorder="1"/>
    <xf numFmtId="1" fontId="107" fillId="11" borderId="10" xfId="0" applyNumberFormat="1" applyFont="1" applyFill="1" applyBorder="1"/>
    <xf numFmtId="1" fontId="26" fillId="11" borderId="3" xfId="0" applyNumberFormat="1" applyFont="1" applyFill="1" applyBorder="1"/>
    <xf numFmtId="1" fontId="21" fillId="11" borderId="2" xfId="0" applyNumberFormat="1" applyFont="1" applyFill="1" applyBorder="1" applyAlignment="1">
      <alignment vertical="center"/>
    </xf>
    <xf numFmtId="3" fontId="113" fillId="0" borderId="2" xfId="0" applyNumberFormat="1" applyFont="1" applyFill="1" applyBorder="1"/>
    <xf numFmtId="3" fontId="90" fillId="11" borderId="10" xfId="0" applyNumberFormat="1" applyFont="1" applyFill="1" applyBorder="1"/>
    <xf numFmtId="3" fontId="110" fillId="11" borderId="2" xfId="0" applyNumberFormat="1" applyFont="1" applyFill="1" applyBorder="1"/>
    <xf numFmtId="3" fontId="113" fillId="11" borderId="2" xfId="0" applyNumberFormat="1" applyFont="1" applyFill="1" applyBorder="1"/>
    <xf numFmtId="3" fontId="21" fillId="14" borderId="4" xfId="0" applyNumberFormat="1" applyFont="1" applyFill="1" applyBorder="1"/>
    <xf numFmtId="3" fontId="0" fillId="18" borderId="0" xfId="0" applyNumberFormat="1" applyFill="1" applyBorder="1" applyAlignment="1">
      <alignment horizontal="center"/>
    </xf>
    <xf numFmtId="0" fontId="0" fillId="18" borderId="6" xfId="0" applyFill="1" applyBorder="1"/>
    <xf numFmtId="3" fontId="0" fillId="18" borderId="6" xfId="0" applyNumberFormat="1" applyFill="1" applyBorder="1"/>
    <xf numFmtId="3" fontId="12" fillId="11" borderId="2" xfId="0" applyNumberFormat="1" applyFont="1" applyFill="1" applyBorder="1"/>
    <xf numFmtId="1" fontId="110" fillId="11" borderId="2" xfId="0" applyNumberFormat="1" applyFont="1" applyFill="1" applyBorder="1"/>
    <xf numFmtId="49" fontId="0" fillId="0" borderId="34" xfId="0" applyNumberFormat="1" applyBorder="1"/>
    <xf numFmtId="0" fontId="23" fillId="0" borderId="54" xfId="0" applyFont="1" applyBorder="1" applyAlignment="1">
      <alignment horizontal="center" vertical="center"/>
    </xf>
    <xf numFmtId="0" fontId="82" fillId="0" borderId="27" xfId="1" applyBorder="1" applyAlignment="1" applyProtection="1">
      <alignment horizontal="left"/>
    </xf>
    <xf numFmtId="0" fontId="82" fillId="0" borderId="4" xfId="1" applyBorder="1" applyAlignment="1" applyProtection="1">
      <alignment horizontal="left"/>
    </xf>
    <xf numFmtId="49" fontId="0" fillId="0" borderId="4" xfId="0" applyNumberFormat="1" applyBorder="1"/>
    <xf numFmtId="49" fontId="0" fillId="8" borderId="4" xfId="0" applyNumberFormat="1" applyFill="1" applyBorder="1"/>
    <xf numFmtId="0" fontId="20" fillId="8" borderId="0" xfId="0" applyFont="1" applyFill="1" applyBorder="1"/>
    <xf numFmtId="0" fontId="65" fillId="0" borderId="0" xfId="0" applyFont="1" applyBorder="1"/>
    <xf numFmtId="0" fontId="20" fillId="0" borderId="0" xfId="0" applyFont="1" applyBorder="1"/>
    <xf numFmtId="0" fontId="1" fillId="0" borderId="0" xfId="0" applyFont="1" applyBorder="1"/>
    <xf numFmtId="1" fontId="31" fillId="11" borderId="2" xfId="0" applyNumberFormat="1" applyFont="1" applyFill="1" applyBorder="1" applyAlignment="1">
      <alignment horizontal="right"/>
    </xf>
    <xf numFmtId="0" fontId="58" fillId="14" borderId="3" xfId="0" applyNumberFormat="1" applyFont="1" applyFill="1" applyBorder="1" applyAlignment="1">
      <alignment vertical="center" wrapText="1"/>
    </xf>
    <xf numFmtId="3" fontId="60" fillId="10" borderId="3" xfId="0" applyNumberFormat="1" applyFont="1" applyFill="1" applyBorder="1" applyAlignment="1">
      <alignment vertical="center"/>
    </xf>
    <xf numFmtId="3" fontId="10" fillId="14" borderId="1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horizontal="right" vertical="center"/>
    </xf>
    <xf numFmtId="0" fontId="12" fillId="3" borderId="16" xfId="3" applyFont="1" applyFill="1" applyBorder="1" applyAlignment="1">
      <alignment vertical="center"/>
    </xf>
    <xf numFmtId="0" fontId="34" fillId="3" borderId="2" xfId="3" applyFont="1" applyFill="1" applyBorder="1" applyAlignment="1">
      <alignment vertical="center"/>
    </xf>
    <xf numFmtId="0" fontId="75" fillId="0" borderId="3" xfId="0" applyFont="1" applyBorder="1" applyAlignment="1">
      <alignment horizontal="center" vertical="center"/>
    </xf>
    <xf numFmtId="3" fontId="86" fillId="11" borderId="2" xfId="0" applyNumberFormat="1" applyFont="1" applyFill="1" applyBorder="1"/>
    <xf numFmtId="0" fontId="93" fillId="10" borderId="34" xfId="0" applyFont="1" applyFill="1" applyBorder="1"/>
    <xf numFmtId="3" fontId="23" fillId="11" borderId="3" xfId="0" applyNumberFormat="1" applyFont="1" applyFill="1" applyBorder="1" applyAlignment="1">
      <alignment vertical="center"/>
    </xf>
    <xf numFmtId="0" fontId="88" fillId="0" borderId="2" xfId="0" applyFont="1" applyBorder="1"/>
    <xf numFmtId="3" fontId="112" fillId="10" borderId="20" xfId="0" applyNumberFormat="1" applyFont="1" applyFill="1" applyBorder="1" applyAlignment="1">
      <alignment horizontal="right"/>
    </xf>
    <xf numFmtId="0" fontId="10" fillId="10" borderId="20" xfId="3" applyNumberFormat="1" applyFont="1" applyFill="1" applyBorder="1" applyAlignment="1">
      <alignment horizontal="right" vertical="center"/>
    </xf>
    <xf numFmtId="16" fontId="20" fillId="11" borderId="58" xfId="0" applyNumberFormat="1" applyFont="1" applyFill="1" applyBorder="1" applyAlignment="1">
      <alignment horizontal="center" vertical="center"/>
    </xf>
    <xf numFmtId="0" fontId="65" fillId="11" borderId="53" xfId="0" applyFont="1" applyFill="1" applyBorder="1" applyAlignment="1">
      <alignment horizontal="center" vertical="center"/>
    </xf>
    <xf numFmtId="0" fontId="0" fillId="11" borderId="5" xfId="0" applyFill="1" applyBorder="1"/>
    <xf numFmtId="3" fontId="0" fillId="11" borderId="5" xfId="0" applyNumberFormat="1" applyFill="1" applyBorder="1"/>
    <xf numFmtId="0" fontId="0" fillId="11" borderId="5" xfId="0" applyFill="1" applyBorder="1" applyAlignment="1">
      <alignment vertical="center"/>
    </xf>
    <xf numFmtId="4" fontId="1" fillId="0" borderId="2" xfId="0" applyNumberFormat="1" applyFont="1" applyFill="1" applyBorder="1"/>
    <xf numFmtId="0" fontId="114" fillId="0" borderId="2" xfId="0" applyFont="1" applyBorder="1" applyAlignment="1">
      <alignment horizontal="right"/>
    </xf>
    <xf numFmtId="0" fontId="46" fillId="3" borderId="16" xfId="0" applyFont="1" applyFill="1" applyBorder="1" applyAlignment="1">
      <alignment vertical="center"/>
    </xf>
    <xf numFmtId="0" fontId="46" fillId="3" borderId="15" xfId="0" applyFont="1" applyFill="1" applyBorder="1" applyAlignment="1">
      <alignment vertical="center"/>
    </xf>
    <xf numFmtId="0" fontId="49" fillId="3" borderId="28" xfId="0" applyFont="1" applyFill="1" applyBorder="1"/>
    <xf numFmtId="0" fontId="82" fillId="0" borderId="27" xfId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49" fillId="3" borderId="4" xfId="0" applyFont="1" applyFill="1" applyBorder="1" applyAlignment="1">
      <alignment horizontal="left"/>
    </xf>
    <xf numFmtId="0" fontId="49" fillId="3" borderId="4" xfId="0" applyFont="1" applyFill="1" applyBorder="1"/>
    <xf numFmtId="0" fontId="49" fillId="4" borderId="4" xfId="0" applyFont="1" applyFill="1" applyBorder="1"/>
    <xf numFmtId="3" fontId="23" fillId="10" borderId="3" xfId="0" applyNumberFormat="1" applyFont="1" applyFill="1" applyBorder="1" applyAlignment="1">
      <alignment vertical="center"/>
    </xf>
    <xf numFmtId="3" fontId="46" fillId="14" borderId="3" xfId="0" applyNumberFormat="1" applyFont="1" applyFill="1" applyBorder="1" applyAlignment="1">
      <alignment vertical="center"/>
    </xf>
    <xf numFmtId="3" fontId="46" fillId="0" borderId="3" xfId="0" applyNumberFormat="1" applyFont="1" applyFill="1" applyBorder="1" applyAlignment="1">
      <alignment vertical="center"/>
    </xf>
    <xf numFmtId="3" fontId="87" fillId="10" borderId="4" xfId="0" applyNumberFormat="1" applyFont="1" applyFill="1" applyBorder="1"/>
    <xf numFmtId="3" fontId="87" fillId="7" borderId="2" xfId="0" applyNumberFormat="1" applyFont="1" applyFill="1" applyBorder="1"/>
    <xf numFmtId="3" fontId="100" fillId="3" borderId="2" xfId="0" applyNumberFormat="1" applyFont="1" applyFill="1" applyBorder="1"/>
    <xf numFmtId="3" fontId="11" fillId="10" borderId="4" xfId="0" applyNumberFormat="1" applyFont="1" applyFill="1" applyBorder="1"/>
    <xf numFmtId="3" fontId="87" fillId="10" borderId="4" xfId="0" applyNumberFormat="1" applyFont="1" applyFill="1" applyBorder="1" applyAlignment="1"/>
    <xf numFmtId="3" fontId="115" fillId="10" borderId="36" xfId="0" applyNumberFormat="1" applyFont="1" applyFill="1" applyBorder="1"/>
    <xf numFmtId="3" fontId="115" fillId="10" borderId="39" xfId="0" applyNumberFormat="1" applyFont="1" applyFill="1" applyBorder="1" applyAlignment="1">
      <alignment vertical="center"/>
    </xf>
    <xf numFmtId="165" fontId="12" fillId="0" borderId="2" xfId="3" applyNumberFormat="1" applyFont="1" applyFill="1" applyBorder="1" applyAlignment="1">
      <alignment horizontal="right"/>
    </xf>
    <xf numFmtId="0" fontId="114" fillId="10" borderId="2" xfId="0" applyFont="1" applyFill="1" applyBorder="1"/>
    <xf numFmtId="3" fontId="20" fillId="7" borderId="0" xfId="0" applyNumberFormat="1" applyFont="1" applyFill="1" applyBorder="1" applyAlignment="1">
      <alignment horizontal="right" vertical="center"/>
    </xf>
    <xf numFmtId="0" fontId="86" fillId="10" borderId="4" xfId="0" applyFont="1" applyFill="1" applyBorder="1"/>
    <xf numFmtId="0" fontId="87" fillId="0" borderId="0" xfId="0" applyFont="1"/>
    <xf numFmtId="3" fontId="87" fillId="9" borderId="2" xfId="0" applyNumberFormat="1" applyFont="1" applyFill="1" applyBorder="1"/>
    <xf numFmtId="0" fontId="88" fillId="0" borderId="44" xfId="0" applyFont="1" applyBorder="1"/>
    <xf numFmtId="0" fontId="93" fillId="0" borderId="0" xfId="0" applyFont="1"/>
    <xf numFmtId="0" fontId="36" fillId="3" borderId="0" xfId="3" applyFont="1" applyFill="1" applyBorder="1" applyAlignment="1">
      <alignment horizontal="left" vertical="center"/>
    </xf>
    <xf numFmtId="3" fontId="86" fillId="10" borderId="20" xfId="0" applyNumberFormat="1" applyFont="1" applyFill="1" applyBorder="1"/>
    <xf numFmtId="3" fontId="65" fillId="0" borderId="12" xfId="0" applyNumberFormat="1" applyFont="1" applyBorder="1"/>
    <xf numFmtId="3" fontId="0" fillId="19" borderId="5" xfId="0" applyNumberFormat="1" applyFill="1" applyBorder="1"/>
    <xf numFmtId="3" fontId="0" fillId="19" borderId="2" xfId="0" applyNumberFormat="1" applyFill="1" applyBorder="1"/>
    <xf numFmtId="0" fontId="0" fillId="19" borderId="4" xfId="0" applyFill="1" applyBorder="1"/>
    <xf numFmtId="0" fontId="0" fillId="19" borderId="0" xfId="0" applyFill="1" applyBorder="1"/>
    <xf numFmtId="3" fontId="0" fillId="19" borderId="4" xfId="0" applyNumberFormat="1" applyFill="1" applyBorder="1"/>
    <xf numFmtId="3" fontId="0" fillId="19" borderId="0" xfId="0" applyNumberFormat="1" applyFill="1" applyBorder="1"/>
    <xf numFmtId="0" fontId="0" fillId="19" borderId="2" xfId="0" applyFill="1" applyBorder="1"/>
    <xf numFmtId="4" fontId="1" fillId="7" borderId="2" xfId="0" applyNumberFormat="1" applyFont="1" applyFill="1" applyBorder="1"/>
    <xf numFmtId="1" fontId="32" fillId="3" borderId="26" xfId="0" applyNumberFormat="1" applyFont="1" applyFill="1" applyBorder="1" applyAlignment="1">
      <alignment vertical="center"/>
    </xf>
    <xf numFmtId="3" fontId="10" fillId="11" borderId="3" xfId="0" applyNumberFormat="1" applyFont="1" applyFill="1" applyBorder="1"/>
    <xf numFmtId="3" fontId="21" fillId="7" borderId="13" xfId="0" applyNumberFormat="1" applyFont="1" applyFill="1" applyBorder="1"/>
    <xf numFmtId="3" fontId="21" fillId="14" borderId="13" xfId="0" applyNumberFormat="1" applyFont="1" applyFill="1" applyBorder="1"/>
    <xf numFmtId="3" fontId="86" fillId="7" borderId="2" xfId="0" applyNumberFormat="1" applyFont="1" applyFill="1" applyBorder="1"/>
    <xf numFmtId="3" fontId="86" fillId="14" borderId="1" xfId="0" applyNumberFormat="1" applyFont="1" applyFill="1" applyBorder="1"/>
    <xf numFmtId="3" fontId="0" fillId="0" borderId="1" xfId="0" applyNumberFormat="1" applyFill="1" applyBorder="1"/>
    <xf numFmtId="3" fontId="104" fillId="14" borderId="2" xfId="0" applyNumberFormat="1" applyFont="1" applyFill="1" applyBorder="1"/>
    <xf numFmtId="0" fontId="83" fillId="0" borderId="4" xfId="0" applyFont="1" applyBorder="1"/>
    <xf numFmtId="3" fontId="83" fillId="11" borderId="3" xfId="0" applyNumberFormat="1" applyFont="1" applyFill="1" applyBorder="1" applyAlignment="1">
      <alignment vertical="center"/>
    </xf>
    <xf numFmtId="0" fontId="88" fillId="0" borderId="0" xfId="0" applyFont="1" applyBorder="1"/>
    <xf numFmtId="2" fontId="83" fillId="0" borderId="4" xfId="0" applyNumberFormat="1" applyFont="1" applyBorder="1" applyAlignment="1">
      <alignment horizontal="left"/>
    </xf>
    <xf numFmtId="0" fontId="88" fillId="0" borderId="0" xfId="0" applyFont="1" applyFill="1" applyBorder="1"/>
    <xf numFmtId="0" fontId="107" fillId="0" borderId="0" xfId="0" applyFont="1" applyBorder="1"/>
    <xf numFmtId="3" fontId="26" fillId="7" borderId="3" xfId="0" applyNumberFormat="1" applyFont="1" applyFill="1" applyBorder="1"/>
    <xf numFmtId="3" fontId="26" fillId="14" borderId="3" xfId="0" applyNumberFormat="1" applyFont="1" applyFill="1" applyBorder="1"/>
    <xf numFmtId="3" fontId="1" fillId="14" borderId="0" xfId="0" applyNumberFormat="1" applyFont="1" applyFill="1" applyBorder="1" applyAlignment="1">
      <alignment horizontal="right" vertical="center"/>
    </xf>
    <xf numFmtId="3" fontId="20" fillId="14" borderId="0" xfId="0" applyNumberFormat="1" applyFont="1" applyFill="1" applyBorder="1" applyAlignment="1">
      <alignment horizontal="right" vertical="center"/>
    </xf>
    <xf numFmtId="3" fontId="88" fillId="14" borderId="3" xfId="0" applyNumberFormat="1" applyFont="1" applyFill="1" applyBorder="1"/>
    <xf numFmtId="3" fontId="88" fillId="7" borderId="3" xfId="0" applyNumberFormat="1" applyFont="1" applyFill="1" applyBorder="1"/>
    <xf numFmtId="3" fontId="21" fillId="7" borderId="10" xfId="0" applyNumberFormat="1" applyFont="1" applyFill="1" applyBorder="1" applyAlignment="1">
      <alignment horizontal="right" vertical="center"/>
    </xf>
    <xf numFmtId="0" fontId="0" fillId="11" borderId="3" xfId="0" applyFill="1" applyBorder="1" applyAlignment="1">
      <alignment vertical="center"/>
    </xf>
    <xf numFmtId="0" fontId="87" fillId="10" borderId="10" xfId="0" applyFont="1" applyFill="1" applyBorder="1"/>
    <xf numFmtId="0" fontId="117" fillId="0" borderId="3" xfId="0" applyFont="1" applyBorder="1" applyAlignment="1">
      <alignment horizontal="right" vertical="center"/>
    </xf>
    <xf numFmtId="0" fontId="88" fillId="0" borderId="3" xfId="0" applyFont="1" applyBorder="1" applyAlignment="1">
      <alignment horizontal="right"/>
    </xf>
    <xf numFmtId="0" fontId="105" fillId="0" borderId="3" xfId="0" applyFont="1" applyBorder="1" applyAlignment="1">
      <alignment horizontal="right"/>
    </xf>
    <xf numFmtId="0" fontId="89" fillId="0" borderId="3" xfId="0" applyFont="1" applyBorder="1" applyAlignment="1">
      <alignment horizontal="right"/>
    </xf>
    <xf numFmtId="3" fontId="10" fillId="10" borderId="3" xfId="0" applyNumberFormat="1" applyFont="1" applyFill="1" applyBorder="1" applyAlignment="1">
      <alignment horizontal="right" vertical="center"/>
    </xf>
    <xf numFmtId="3" fontId="86" fillId="9" borderId="2" xfId="0" applyNumberFormat="1" applyFont="1" applyFill="1" applyBorder="1"/>
    <xf numFmtId="0" fontId="87" fillId="0" borderId="54" xfId="0" applyFont="1" applyBorder="1"/>
    <xf numFmtId="0" fontId="1" fillId="0" borderId="0" xfId="0" applyFont="1"/>
    <xf numFmtId="1" fontId="107" fillId="3" borderId="17" xfId="0" applyNumberFormat="1" applyFont="1" applyFill="1" applyBorder="1" applyAlignment="1">
      <alignment vertical="center"/>
    </xf>
    <xf numFmtId="0" fontId="87" fillId="10" borderId="4" xfId="0" applyFont="1" applyFill="1" applyBorder="1"/>
    <xf numFmtId="3" fontId="100" fillId="3" borderId="3" xfId="0" applyNumberFormat="1" applyFont="1" applyFill="1" applyBorder="1"/>
    <xf numFmtId="3" fontId="100" fillId="3" borderId="38" xfId="0" applyNumberFormat="1" applyFont="1" applyFill="1" applyBorder="1"/>
    <xf numFmtId="3" fontId="100" fillId="3" borderId="52" xfId="0" applyNumberFormat="1" applyFont="1" applyFill="1" applyBorder="1"/>
    <xf numFmtId="0" fontId="1" fillId="11" borderId="0" xfId="0" applyFont="1" applyFill="1" applyBorder="1" applyAlignment="1">
      <alignment horizontal="left"/>
    </xf>
    <xf numFmtId="0" fontId="1" fillId="10" borderId="2" xfId="0" applyFont="1" applyFill="1" applyBorder="1" applyAlignment="1">
      <alignment vertical="center"/>
    </xf>
    <xf numFmtId="3" fontId="80" fillId="14" borderId="2" xfId="0" applyNumberFormat="1" applyFont="1" applyFill="1" applyBorder="1" applyAlignment="1">
      <alignment horizontal="center" vertical="center" wrapText="1"/>
    </xf>
    <xf numFmtId="0" fontId="95" fillId="0" borderId="2" xfId="0" applyFont="1" applyBorder="1" applyAlignment="1">
      <alignment horizontal="center" vertical="center" wrapText="1"/>
    </xf>
    <xf numFmtId="0" fontId="79" fillId="10" borderId="16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1" applyFont="1" applyBorder="1" applyAlignment="1" applyProtection="1">
      <alignment horizontal="left"/>
    </xf>
    <xf numFmtId="0" fontId="0" fillId="20" borderId="0" xfId="0" applyFill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8" fillId="6" borderId="4" xfId="0" applyFont="1" applyFill="1" applyBorder="1" applyAlignment="1">
      <alignment horizontal="center" vertical="center" wrapText="1"/>
    </xf>
    <xf numFmtId="3" fontId="58" fillId="2" borderId="2" xfId="0" applyNumberFormat="1" applyFont="1" applyFill="1" applyBorder="1" applyAlignment="1">
      <alignment horizontal="center" vertical="center" wrapText="1"/>
    </xf>
    <xf numFmtId="3" fontId="58" fillId="0" borderId="2" xfId="0" applyNumberFormat="1" applyFont="1" applyFill="1" applyBorder="1" applyAlignment="1">
      <alignment horizontal="center" vertical="center" wrapText="1"/>
    </xf>
    <xf numFmtId="0" fontId="119" fillId="11" borderId="0" xfId="1" applyFont="1" applyFill="1" applyAlignment="1" applyProtection="1">
      <alignment horizontal="left" vertical="center"/>
    </xf>
    <xf numFmtId="0" fontId="12" fillId="3" borderId="0" xfId="3" applyFont="1" applyFill="1"/>
    <xf numFmtId="3" fontId="36" fillId="0" borderId="3" xfId="3" applyNumberFormat="1" applyFont="1" applyFill="1" applyBorder="1" applyAlignment="1">
      <alignment horizontal="right"/>
    </xf>
    <xf numFmtId="1" fontId="32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3" fontId="53" fillId="10" borderId="3" xfId="0" applyNumberFormat="1" applyFont="1" applyFill="1" applyBorder="1" applyAlignment="1">
      <alignment vertical="center"/>
    </xf>
    <xf numFmtId="3" fontId="88" fillId="9" borderId="61" xfId="0" applyNumberFormat="1" applyFont="1" applyFill="1" applyBorder="1"/>
    <xf numFmtId="0" fontId="120" fillId="0" borderId="0" xfId="0" applyFont="1"/>
    <xf numFmtId="3" fontId="11" fillId="11" borderId="2" xfId="3" applyNumberFormat="1" applyFont="1" applyFill="1" applyBorder="1" applyAlignment="1">
      <alignment horizontal="right"/>
    </xf>
    <xf numFmtId="3" fontId="102" fillId="11" borderId="2" xfId="0" applyNumberFormat="1" applyFont="1" applyFill="1" applyBorder="1" applyAlignment="1">
      <alignment horizontal="right"/>
    </xf>
    <xf numFmtId="3" fontId="36" fillId="0" borderId="1" xfId="3" applyNumberFormat="1" applyFont="1" applyFill="1" applyBorder="1" applyAlignment="1">
      <alignment horizontal="right"/>
    </xf>
    <xf numFmtId="4" fontId="0" fillId="11" borderId="28" xfId="0" applyNumberFormat="1" applyFill="1" applyBorder="1"/>
    <xf numFmtId="3" fontId="87" fillId="11" borderId="4" xfId="0" applyNumberFormat="1" applyFont="1" applyFill="1" applyBorder="1"/>
    <xf numFmtId="0" fontId="0" fillId="7" borderId="1" xfId="0" applyFill="1" applyBorder="1"/>
    <xf numFmtId="3" fontId="115" fillId="7" borderId="35" xfId="0" applyNumberFormat="1" applyFont="1" applyFill="1" applyBorder="1"/>
    <xf numFmtId="3" fontId="115" fillId="7" borderId="38" xfId="0" applyNumberFormat="1" applyFont="1" applyFill="1" applyBorder="1" applyAlignment="1">
      <alignment vertical="center"/>
    </xf>
    <xf numFmtId="3" fontId="23" fillId="7" borderId="38" xfId="0" applyNumberFormat="1" applyFont="1" applyFill="1" applyBorder="1"/>
    <xf numFmtId="4" fontId="0" fillId="14" borderId="28" xfId="0" applyNumberFormat="1" applyFill="1" applyBorder="1"/>
    <xf numFmtId="3" fontId="87" fillId="14" borderId="4" xfId="0" applyNumberFormat="1" applyFont="1" applyFill="1" applyBorder="1"/>
    <xf numFmtId="3" fontId="30" fillId="14" borderId="2" xfId="0" applyNumberFormat="1" applyFont="1" applyFill="1" applyBorder="1"/>
    <xf numFmtId="3" fontId="115" fillId="14" borderId="36" xfId="0" applyNumberFormat="1" applyFont="1" applyFill="1" applyBorder="1"/>
    <xf numFmtId="4" fontId="0" fillId="14" borderId="4" xfId="0" applyNumberFormat="1" applyFill="1" applyBorder="1"/>
    <xf numFmtId="3" fontId="11" fillId="14" borderId="4" xfId="0" applyNumberFormat="1" applyFont="1" applyFill="1" applyBorder="1"/>
    <xf numFmtId="3" fontId="87" fillId="14" borderId="4" xfId="0" applyNumberFormat="1" applyFont="1" applyFill="1" applyBorder="1" applyAlignment="1"/>
    <xf numFmtId="3" fontId="115" fillId="14" borderId="39" xfId="0" applyNumberFormat="1" applyFont="1" applyFill="1" applyBorder="1" applyAlignment="1">
      <alignment vertical="center"/>
    </xf>
    <xf numFmtId="3" fontId="23" fillId="14" borderId="34" xfId="0" applyNumberFormat="1" applyFont="1" applyFill="1" applyBorder="1"/>
    <xf numFmtId="3" fontId="23" fillId="14" borderId="36" xfId="0" applyNumberFormat="1" applyFont="1" applyFill="1" applyBorder="1"/>
    <xf numFmtId="3" fontId="23" fillId="14" borderId="37" xfId="0" applyNumberFormat="1" applyFont="1" applyFill="1" applyBorder="1"/>
    <xf numFmtId="3" fontId="87" fillId="11" borderId="35" xfId="0" applyNumberFormat="1" applyFont="1" applyFill="1" applyBorder="1"/>
    <xf numFmtId="3" fontId="87" fillId="11" borderId="52" xfId="0" applyNumberFormat="1" applyFont="1" applyFill="1" applyBorder="1"/>
    <xf numFmtId="3" fontId="100" fillId="3" borderId="35" xfId="0" applyNumberFormat="1" applyFont="1" applyFill="1" applyBorder="1"/>
    <xf numFmtId="3" fontId="100" fillId="3" borderId="50" xfId="0" applyNumberFormat="1" applyFont="1" applyFill="1" applyBorder="1"/>
    <xf numFmtId="0" fontId="82" fillId="0" borderId="28" xfId="1" quotePrefix="1" applyBorder="1" applyAlignment="1" applyProtection="1">
      <alignment horizontal="left"/>
    </xf>
    <xf numFmtId="3" fontId="23" fillId="10" borderId="1" xfId="0" applyNumberFormat="1" applyFont="1" applyFill="1" applyBorder="1" applyAlignment="1">
      <alignment horizontal="right"/>
    </xf>
    <xf numFmtId="3" fontId="10" fillId="14" borderId="1" xfId="3" applyNumberFormat="1" applyFont="1" applyFill="1" applyBorder="1" applyAlignment="1">
      <alignment horizontal="right"/>
    </xf>
    <xf numFmtId="3" fontId="12" fillId="14" borderId="20" xfId="3" applyNumberFormat="1" applyFont="1" applyFill="1" applyBorder="1" applyAlignment="1">
      <alignment horizontal="right" vertical="center"/>
    </xf>
    <xf numFmtId="3" fontId="10" fillId="14" borderId="19" xfId="3" applyNumberFormat="1" applyFont="1" applyFill="1" applyBorder="1" applyAlignment="1">
      <alignment horizontal="right" vertical="center"/>
    </xf>
    <xf numFmtId="0" fontId="23" fillId="6" borderId="34" xfId="0" applyFont="1" applyFill="1" applyBorder="1" applyAlignment="1">
      <alignment horizontal="right" vertical="center" wrapText="1"/>
    </xf>
    <xf numFmtId="3" fontId="11" fillId="0" borderId="3" xfId="3" applyNumberFormat="1" applyFont="1" applyFill="1" applyBorder="1" applyAlignment="1">
      <alignment horizontal="right"/>
    </xf>
    <xf numFmtId="3" fontId="28" fillId="0" borderId="2" xfId="3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 vertical="center" wrapText="1"/>
    </xf>
    <xf numFmtId="3" fontId="11" fillId="2" borderId="2" xfId="3" applyNumberFormat="1" applyFont="1" applyFill="1" applyBorder="1" applyAlignment="1">
      <alignment horizontal="right"/>
    </xf>
    <xf numFmtId="3" fontId="87" fillId="11" borderId="0" xfId="0" applyNumberFormat="1" applyFont="1" applyFill="1" applyBorder="1"/>
    <xf numFmtId="0" fontId="21" fillId="10" borderId="34" xfId="0" applyFont="1" applyFill="1" applyBorder="1" applyAlignment="1">
      <alignment horizontal="center" vertical="center" wrapText="1"/>
    </xf>
    <xf numFmtId="0" fontId="75" fillId="11" borderId="34" xfId="0" applyFont="1" applyFill="1" applyBorder="1" applyAlignment="1">
      <alignment horizontal="center" vertical="center" wrapText="1"/>
    </xf>
    <xf numFmtId="49" fontId="11" fillId="3" borderId="0" xfId="3" applyNumberFormat="1" applyFont="1" applyFill="1" applyBorder="1" applyAlignment="1">
      <alignment horizontal="left" vertical="top"/>
    </xf>
    <xf numFmtId="3" fontId="100" fillId="14" borderId="2" xfId="0" applyNumberFormat="1" applyFont="1" applyFill="1" applyBorder="1" applyAlignment="1">
      <alignment horizontal="right" vertical="center"/>
    </xf>
    <xf numFmtId="3" fontId="36" fillId="14" borderId="5" xfId="3" applyNumberFormat="1" applyFont="1" applyFill="1" applyBorder="1" applyAlignment="1">
      <alignment horizontal="right" vertical="center"/>
    </xf>
    <xf numFmtId="3" fontId="111" fillId="11" borderId="2" xfId="0" applyNumberFormat="1" applyFont="1" applyFill="1" applyBorder="1" applyAlignment="1">
      <alignment horizontal="right"/>
    </xf>
    <xf numFmtId="0" fontId="76" fillId="10" borderId="56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1" fontId="26" fillId="3" borderId="0" xfId="0" applyNumberFormat="1" applyFont="1" applyFill="1" applyBorder="1" applyAlignment="1">
      <alignment vertical="center"/>
    </xf>
    <xf numFmtId="0" fontId="90" fillId="11" borderId="2" xfId="0" applyFont="1" applyFill="1" applyBorder="1"/>
    <xf numFmtId="3" fontId="0" fillId="11" borderId="4" xfId="0" applyNumberFormat="1" applyFill="1" applyBorder="1"/>
    <xf numFmtId="0" fontId="20" fillId="10" borderId="55" xfId="0" applyFont="1" applyFill="1" applyBorder="1" applyAlignment="1">
      <alignment horizontal="left" vertical="center"/>
    </xf>
    <xf numFmtId="0" fontId="0" fillId="0" borderId="34" xfId="0" applyBorder="1"/>
    <xf numFmtId="0" fontId="0" fillId="0" borderId="3" xfId="0" applyBorder="1"/>
    <xf numFmtId="8" fontId="83" fillId="0" borderId="0" xfId="0" applyNumberFormat="1" applyFont="1" applyAlignment="1">
      <alignment horizontal="center"/>
    </xf>
    <xf numFmtId="169" fontId="83" fillId="0" borderId="1" xfId="0" applyNumberFormat="1" applyFont="1" applyBorder="1" applyAlignment="1">
      <alignment horizontal="center"/>
    </xf>
    <xf numFmtId="3" fontId="0" fillId="10" borderId="14" xfId="0" applyNumberFormat="1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0" fontId="0" fillId="10" borderId="14" xfId="0" applyFill="1" applyBorder="1" applyAlignment="1">
      <alignment horizontal="right" vertical="center"/>
    </xf>
    <xf numFmtId="3" fontId="1" fillId="10" borderId="1" xfId="0" applyNumberFormat="1" applyFont="1" applyFill="1" applyBorder="1" applyAlignment="1">
      <alignment horizontal="right" vertical="center"/>
    </xf>
    <xf numFmtId="4" fontId="83" fillId="7" borderId="3" xfId="0" applyNumberFormat="1" applyFont="1" applyFill="1" applyBorder="1"/>
    <xf numFmtId="0" fontId="83" fillId="0" borderId="3" xfId="0" applyFont="1" applyBorder="1" applyAlignment="1">
      <alignment vertical="center"/>
    </xf>
    <xf numFmtId="6" fontId="83" fillId="0" borderId="34" xfId="0" applyNumberFormat="1" applyFont="1" applyBorder="1" applyAlignment="1">
      <alignment horizontal="left" vertical="center"/>
    </xf>
    <xf numFmtId="8" fontId="0" fillId="0" borderId="2" xfId="0" applyNumberFormat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3" fontId="90" fillId="11" borderId="34" xfId="0" applyNumberFormat="1" applyFont="1" applyFill="1" applyBorder="1"/>
    <xf numFmtId="3" fontId="122" fillId="11" borderId="44" xfId="0" applyNumberFormat="1" applyFont="1" applyFill="1" applyBorder="1"/>
    <xf numFmtId="3" fontId="90" fillId="11" borderId="44" xfId="0" applyNumberFormat="1" applyFont="1" applyFill="1" applyBorder="1"/>
    <xf numFmtId="3" fontId="90" fillId="11" borderId="27" xfId="0" applyNumberFormat="1" applyFont="1" applyFill="1" applyBorder="1"/>
    <xf numFmtId="167" fontId="90" fillId="11" borderId="1" xfId="0" applyNumberFormat="1" applyFont="1" applyFill="1" applyBorder="1"/>
    <xf numFmtId="167" fontId="90" fillId="11" borderId="2" xfId="0" applyNumberFormat="1" applyFont="1" applyFill="1" applyBorder="1"/>
    <xf numFmtId="3" fontId="0" fillId="11" borderId="28" xfId="0" applyNumberFormat="1" applyFill="1" applyBorder="1"/>
    <xf numFmtId="4" fontId="123" fillId="20" borderId="2" xfId="0" applyNumberFormat="1" applyFont="1" applyFill="1" applyBorder="1"/>
    <xf numFmtId="4" fontId="124" fillId="11" borderId="1" xfId="0" applyNumberFormat="1" applyFont="1" applyFill="1" applyBorder="1"/>
    <xf numFmtId="3" fontId="123" fillId="11" borderId="10" xfId="0" applyNumberFormat="1" applyFont="1" applyFill="1" applyBorder="1"/>
    <xf numFmtId="4" fontId="90" fillId="11" borderId="2" xfId="0" applyNumberFormat="1" applyFont="1" applyFill="1" applyBorder="1"/>
    <xf numFmtId="0" fontId="20" fillId="0" borderId="1" xfId="0" applyFont="1" applyBorder="1" applyAlignment="1">
      <alignment horizontal="center" vertical="center"/>
    </xf>
    <xf numFmtId="3" fontId="100" fillId="11" borderId="4" xfId="0" applyNumberFormat="1" applyFont="1" applyFill="1" applyBorder="1"/>
    <xf numFmtId="3" fontId="86" fillId="9" borderId="61" xfId="0" applyNumberFormat="1" applyFont="1" applyFill="1" applyBorder="1"/>
    <xf numFmtId="0" fontId="86" fillId="0" borderId="34" xfId="0" applyFont="1" applyBorder="1"/>
    <xf numFmtId="0" fontId="23" fillId="10" borderId="2" xfId="0" applyFont="1" applyFill="1" applyBorder="1" applyAlignment="1">
      <alignment horizontal="right" vertical="center"/>
    </xf>
    <xf numFmtId="3" fontId="91" fillId="14" borderId="2" xfId="0" applyNumberFormat="1" applyFont="1" applyFill="1" applyBorder="1" applyAlignment="1">
      <alignment horizontal="right" vertical="center"/>
    </xf>
    <xf numFmtId="3" fontId="91" fillId="11" borderId="2" xfId="0" applyNumberFormat="1" applyFont="1" applyFill="1" applyBorder="1" applyAlignment="1">
      <alignment horizontal="right" vertical="center"/>
    </xf>
    <xf numFmtId="49" fontId="34" fillId="21" borderId="0" xfId="3" applyNumberFormat="1" applyFont="1" applyFill="1" applyBorder="1" applyAlignment="1">
      <alignment horizontal="left"/>
    </xf>
    <xf numFmtId="49" fontId="34" fillId="21" borderId="0" xfId="3" applyNumberFormat="1" applyFont="1" applyFill="1" applyBorder="1"/>
    <xf numFmtId="164" fontId="34" fillId="21" borderId="0" xfId="3" applyNumberFormat="1" applyFont="1" applyFill="1" applyBorder="1" applyAlignment="1">
      <alignment horizontal="right"/>
    </xf>
    <xf numFmtId="0" fontId="0" fillId="21" borderId="2" xfId="0" applyFill="1" applyBorder="1" applyAlignment="1">
      <alignment horizontal="right" vertical="center"/>
    </xf>
    <xf numFmtId="3" fontId="87" fillId="21" borderId="2" xfId="0" applyNumberFormat="1" applyFont="1" applyFill="1" applyBorder="1"/>
    <xf numFmtId="3" fontId="90" fillId="21" borderId="2" xfId="0" applyNumberFormat="1" applyFont="1" applyFill="1" applyBorder="1" applyAlignment="1">
      <alignment horizontal="right"/>
    </xf>
    <xf numFmtId="0" fontId="0" fillId="21" borderId="2" xfId="0" applyFill="1" applyBorder="1"/>
    <xf numFmtId="49" fontId="11" fillId="21" borderId="0" xfId="3" applyNumberFormat="1" applyFont="1" applyFill="1" applyBorder="1" applyAlignment="1">
      <alignment horizontal="left"/>
    </xf>
    <xf numFmtId="49" fontId="11" fillId="21" borderId="0" xfId="3" applyNumberFormat="1" applyFont="1" applyFill="1" applyBorder="1"/>
    <xf numFmtId="49" fontId="34" fillId="21" borderId="0" xfId="3" applyNumberFormat="1" applyFont="1" applyFill="1" applyBorder="1" applyAlignment="1"/>
    <xf numFmtId="0" fontId="34" fillId="21" borderId="0" xfId="3" applyFont="1" applyFill="1" applyBorder="1" applyAlignment="1"/>
    <xf numFmtId="49" fontId="11" fillId="21" borderId="0" xfId="3" applyNumberFormat="1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right" vertical="center"/>
    </xf>
    <xf numFmtId="3" fontId="110" fillId="21" borderId="2" xfId="0" applyNumberFormat="1" applyFont="1" applyFill="1" applyBorder="1" applyAlignment="1">
      <alignment horizontal="right"/>
    </xf>
    <xf numFmtId="49" fontId="35" fillId="21" borderId="0" xfId="3" applyNumberFormat="1" applyFont="1" applyFill="1" applyBorder="1" applyAlignment="1">
      <alignment horizontal="left" vertical="center"/>
    </xf>
    <xf numFmtId="49" fontId="10" fillId="21" borderId="0" xfId="3" applyNumberFormat="1" applyFont="1" applyFill="1" applyBorder="1" applyAlignment="1">
      <alignment horizontal="left" vertical="center"/>
    </xf>
    <xf numFmtId="0" fontId="35" fillId="21" borderId="0" xfId="3" applyFont="1" applyFill="1" applyBorder="1" applyAlignment="1">
      <alignment horizontal="left" vertical="center"/>
    </xf>
    <xf numFmtId="0" fontId="21" fillId="21" borderId="2" xfId="0" applyFont="1" applyFill="1" applyBorder="1" applyAlignment="1">
      <alignment horizontal="right" vertical="center"/>
    </xf>
    <xf numFmtId="49" fontId="10" fillId="21" borderId="0" xfId="3" applyNumberFormat="1" applyFont="1" applyFill="1" applyBorder="1" applyAlignment="1">
      <alignment vertical="center"/>
    </xf>
    <xf numFmtId="0" fontId="10" fillId="21" borderId="0" xfId="3" applyFont="1" applyFill="1" applyBorder="1" applyAlignment="1">
      <alignment vertical="center"/>
    </xf>
    <xf numFmtId="0" fontId="37" fillId="7" borderId="27" xfId="3" applyFont="1" applyFill="1" applyBorder="1" applyAlignment="1">
      <alignment horizontal="left" vertical="center"/>
    </xf>
    <xf numFmtId="0" fontId="37" fillId="7" borderId="15" xfId="3" applyFont="1" applyFill="1" applyBorder="1" applyAlignment="1">
      <alignment horizontal="left" vertical="center"/>
    </xf>
    <xf numFmtId="49" fontId="11" fillId="21" borderId="0" xfId="3" applyNumberFormat="1" applyFont="1" applyFill="1" applyBorder="1" applyAlignment="1">
      <alignment vertical="center"/>
    </xf>
    <xf numFmtId="0" fontId="11" fillId="21" borderId="0" xfId="3" applyFont="1" applyFill="1" applyBorder="1" applyAlignment="1">
      <alignment vertical="center"/>
    </xf>
    <xf numFmtId="3" fontId="91" fillId="21" borderId="2" xfId="0" applyNumberFormat="1" applyFont="1" applyFill="1" applyBorder="1" applyAlignment="1">
      <alignment horizontal="right"/>
    </xf>
    <xf numFmtId="0" fontId="29" fillId="21" borderId="2" xfId="0" applyFont="1" applyFill="1" applyBorder="1" applyAlignment="1">
      <alignment horizontal="right" vertical="center"/>
    </xf>
    <xf numFmtId="3" fontId="102" fillId="21" borderId="2" xfId="0" applyNumberFormat="1" applyFont="1" applyFill="1" applyBorder="1"/>
    <xf numFmtId="3" fontId="91" fillId="21" borderId="2" xfId="0" applyNumberFormat="1" applyFont="1" applyFill="1" applyBorder="1" applyAlignment="1">
      <alignment horizontal="right" vertical="center"/>
    </xf>
    <xf numFmtId="2" fontId="11" fillId="21" borderId="2" xfId="3" applyNumberFormat="1" applyFont="1" applyFill="1" applyBorder="1" applyAlignment="1">
      <alignment horizontal="right"/>
    </xf>
    <xf numFmtId="49" fontId="11" fillId="21" borderId="2" xfId="3" applyNumberFormat="1" applyFont="1" applyFill="1" applyBorder="1" applyAlignment="1">
      <alignment vertical="center"/>
    </xf>
    <xf numFmtId="0" fontId="34" fillId="21" borderId="2" xfId="3" applyFont="1" applyFill="1" applyBorder="1" applyAlignment="1">
      <alignment vertical="center"/>
    </xf>
    <xf numFmtId="49" fontId="13" fillId="7" borderId="0" xfId="3" applyNumberFormat="1" applyFont="1" applyFill="1" applyBorder="1" applyAlignment="1">
      <alignment vertical="center"/>
    </xf>
    <xf numFmtId="164" fontId="34" fillId="7" borderId="0" xfId="3" applyNumberFormat="1" applyFont="1" applyFill="1" applyBorder="1" applyAlignment="1">
      <alignment horizontal="right"/>
    </xf>
    <xf numFmtId="49" fontId="46" fillId="7" borderId="0" xfId="3" applyNumberFormat="1" applyFont="1" applyFill="1" applyBorder="1"/>
    <xf numFmtId="0" fontId="23" fillId="10" borderId="2" xfId="0" applyNumberFormat="1" applyFont="1" applyFill="1" applyBorder="1" applyAlignment="1">
      <alignment horizontal="right" vertical="center"/>
    </xf>
    <xf numFmtId="0" fontId="118" fillId="7" borderId="44" xfId="0" applyFont="1" applyFill="1" applyBorder="1" applyAlignment="1">
      <alignment horizontal="center" vertical="center" wrapText="1"/>
    </xf>
    <xf numFmtId="3" fontId="58" fillId="7" borderId="44" xfId="0" applyNumberFormat="1" applyFont="1" applyFill="1" applyBorder="1" applyAlignment="1">
      <alignment horizontal="center" vertical="center" wrapText="1"/>
    </xf>
    <xf numFmtId="3" fontId="12" fillId="7" borderId="44" xfId="0" applyNumberFormat="1" applyFont="1" applyFill="1" applyBorder="1"/>
    <xf numFmtId="0" fontId="46" fillId="7" borderId="0" xfId="1" applyFont="1" applyFill="1" applyBorder="1" applyAlignment="1" applyProtection="1">
      <alignment horizontal="left"/>
    </xf>
    <xf numFmtId="0" fontId="0" fillId="0" borderId="44" xfId="0" applyBorder="1"/>
    <xf numFmtId="3" fontId="0" fillId="0" borderId="2" xfId="0" applyNumberFormat="1" applyBorder="1"/>
    <xf numFmtId="0" fontId="126" fillId="0" borderId="3" xfId="0" applyFont="1" applyBorder="1" applyAlignment="1">
      <alignment horizontal="center" vertical="center" wrapText="1"/>
    </xf>
    <xf numFmtId="3" fontId="0" fillId="0" borderId="8" xfId="0" applyNumberFormat="1" applyBorder="1"/>
    <xf numFmtId="3" fontId="0" fillId="22" borderId="2" xfId="0" applyNumberFormat="1" applyFill="1" applyBorder="1"/>
    <xf numFmtId="0" fontId="0" fillId="22" borderId="0" xfId="0" applyFill="1"/>
    <xf numFmtId="0" fontId="0" fillId="22" borderId="0" xfId="0" applyFill="1" applyAlignment="1">
      <alignment horizontal="center"/>
    </xf>
    <xf numFmtId="0" fontId="0" fillId="22" borderId="2" xfId="0" applyFill="1" applyBorder="1"/>
    <xf numFmtId="0" fontId="88" fillId="22" borderId="2" xfId="0" applyFont="1" applyFill="1" applyBorder="1"/>
    <xf numFmtId="0" fontId="86" fillId="0" borderId="3" xfId="0" applyFont="1" applyBorder="1"/>
    <xf numFmtId="0" fontId="88" fillId="0" borderId="0" xfId="0" applyFont="1" applyAlignment="1">
      <alignment horizontal="center"/>
    </xf>
    <xf numFmtId="0" fontId="116" fillId="10" borderId="3" xfId="0" applyFont="1" applyFill="1" applyBorder="1" applyAlignment="1">
      <alignment horizontal="center" vertical="center" wrapText="1"/>
    </xf>
    <xf numFmtId="0" fontId="88" fillId="10" borderId="8" xfId="0" applyFont="1" applyFill="1" applyBorder="1"/>
    <xf numFmtId="0" fontId="83" fillId="10" borderId="8" xfId="0" applyFont="1" applyFill="1" applyBorder="1"/>
    <xf numFmtId="0" fontId="116" fillId="14" borderId="3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83" fillId="23" borderId="3" xfId="0" applyFont="1" applyFill="1" applyBorder="1" applyAlignment="1">
      <alignment wrapText="1"/>
    </xf>
    <xf numFmtId="0" fontId="88" fillId="23" borderId="2" xfId="0" applyFont="1" applyFill="1" applyBorder="1"/>
    <xf numFmtId="0" fontId="88" fillId="23" borderId="8" xfId="0" applyFont="1" applyFill="1" applyBorder="1"/>
    <xf numFmtId="0" fontId="83" fillId="7" borderId="3" xfId="0" applyFont="1" applyFill="1" applyBorder="1" applyAlignment="1">
      <alignment wrapText="1"/>
    </xf>
    <xf numFmtId="0" fontId="88" fillId="7" borderId="2" xfId="0" applyFont="1" applyFill="1" applyBorder="1"/>
    <xf numFmtId="0" fontId="88" fillId="7" borderId="8" xfId="0" applyFont="1" applyFill="1" applyBorder="1"/>
    <xf numFmtId="0" fontId="0" fillId="14" borderId="3" xfId="0" applyFill="1" applyBorder="1"/>
    <xf numFmtId="3" fontId="0" fillId="0" borderId="3" xfId="0" applyNumberFormat="1" applyBorder="1"/>
    <xf numFmtId="0" fontId="88" fillId="7" borderId="3" xfId="0" applyFont="1" applyFill="1" applyBorder="1"/>
    <xf numFmtId="0" fontId="83" fillId="23" borderId="3" xfId="0" applyFont="1" applyFill="1" applyBorder="1"/>
    <xf numFmtId="0" fontId="83" fillId="7" borderId="1" xfId="0" applyFont="1" applyFill="1" applyBorder="1" applyAlignment="1">
      <alignment wrapText="1"/>
    </xf>
    <xf numFmtId="0" fontId="83" fillId="23" borderId="1" xfId="0" applyFont="1" applyFill="1" applyBorder="1" applyAlignment="1">
      <alignment wrapText="1"/>
    </xf>
    <xf numFmtId="0" fontId="0" fillId="11" borderId="63" xfId="0" applyFill="1" applyBorder="1"/>
    <xf numFmtId="0" fontId="88" fillId="11" borderId="63" xfId="0" applyFont="1" applyFill="1" applyBorder="1"/>
    <xf numFmtId="0" fontId="88" fillId="7" borderId="3" xfId="0" applyFont="1" applyFill="1" applyBorder="1" applyAlignment="1">
      <alignment horizontal="right"/>
    </xf>
    <xf numFmtId="0" fontId="0" fillId="7" borderId="2" xfId="0" applyFill="1" applyBorder="1"/>
    <xf numFmtId="0" fontId="94" fillId="7" borderId="3" xfId="0" applyFont="1" applyFill="1" applyBorder="1" applyAlignment="1">
      <alignment horizontal="right" vertical="center"/>
    </xf>
    <xf numFmtId="0" fontId="88" fillId="23" borderId="3" xfId="0" applyFont="1" applyFill="1" applyBorder="1" applyAlignment="1">
      <alignment horizontal="right"/>
    </xf>
    <xf numFmtId="0" fontId="0" fillId="23" borderId="2" xfId="0" applyFill="1" applyBorder="1"/>
    <xf numFmtId="0" fontId="88" fillId="23" borderId="3" xfId="0" applyFont="1" applyFill="1" applyBorder="1"/>
    <xf numFmtId="0" fontId="94" fillId="23" borderId="3" xfId="0" applyFont="1" applyFill="1" applyBorder="1" applyAlignment="1">
      <alignment horizontal="right" vertical="center"/>
    </xf>
    <xf numFmtId="3" fontId="10" fillId="14" borderId="3" xfId="0" applyNumberFormat="1" applyFont="1" applyFill="1" applyBorder="1" applyAlignment="1">
      <alignment horizontal="right"/>
    </xf>
    <xf numFmtId="3" fontId="10" fillId="11" borderId="3" xfId="0" applyNumberFormat="1" applyFont="1" applyFill="1" applyBorder="1" applyAlignment="1">
      <alignment horizontal="right"/>
    </xf>
    <xf numFmtId="0" fontId="58" fillId="6" borderId="28" xfId="0" applyFont="1" applyFill="1" applyBorder="1" applyAlignment="1">
      <alignment horizontal="center" vertical="center" wrapText="1"/>
    </xf>
    <xf numFmtId="3" fontId="58" fillId="11" borderId="1" xfId="0" applyNumberFormat="1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/>
    </xf>
    <xf numFmtId="0" fontId="45" fillId="3" borderId="44" xfId="0" applyFont="1" applyFill="1" applyBorder="1" applyAlignment="1">
      <alignment vertical="center"/>
    </xf>
    <xf numFmtId="3" fontId="35" fillId="14" borderId="3" xfId="0" applyNumberFormat="1" applyFont="1" applyFill="1" applyBorder="1" applyAlignment="1">
      <alignment horizontal="right"/>
    </xf>
    <xf numFmtId="3" fontId="35" fillId="11" borderId="3" xfId="0" applyNumberFormat="1" applyFont="1" applyFill="1" applyBorder="1" applyAlignment="1">
      <alignment horizontal="right"/>
    </xf>
    <xf numFmtId="0" fontId="10" fillId="3" borderId="34" xfId="0" applyFont="1" applyFill="1" applyBorder="1" applyAlignment="1">
      <alignment horizontal="left" vertical="center"/>
    </xf>
    <xf numFmtId="0" fontId="10" fillId="0" borderId="54" xfId="0" applyFont="1" applyFill="1" applyBorder="1"/>
    <xf numFmtId="49" fontId="10" fillId="0" borderId="34" xfId="0" applyNumberFormat="1" applyFont="1" applyBorder="1" applyAlignment="1">
      <alignment horizontal="left" vertical="center"/>
    </xf>
    <xf numFmtId="0" fontId="10" fillId="0" borderId="44" xfId="0" applyFont="1" applyFill="1" applyBorder="1"/>
    <xf numFmtId="3" fontId="10" fillId="0" borderId="44" xfId="0" applyNumberFormat="1" applyFont="1" applyFill="1" applyBorder="1"/>
    <xf numFmtId="3" fontId="36" fillId="0" borderId="44" xfId="0" applyNumberFormat="1" applyFont="1" applyFill="1" applyBorder="1" applyAlignment="1">
      <alignment horizontal="right"/>
    </xf>
    <xf numFmtId="0" fontId="86" fillId="0" borderId="34" xfId="0" applyFont="1" applyBorder="1" applyAlignment="1">
      <alignment horizontal="left"/>
    </xf>
    <xf numFmtId="0" fontId="116" fillId="0" borderId="1" xfId="0" applyFont="1" applyBorder="1" applyAlignment="1">
      <alignment horizontal="center" vertical="center"/>
    </xf>
    <xf numFmtId="0" fontId="36" fillId="0" borderId="0" xfId="0" applyFont="1" applyFill="1" applyBorder="1"/>
    <xf numFmtId="6" fontId="83" fillId="0" borderId="34" xfId="0" applyNumberFormat="1" applyFont="1" applyBorder="1" applyAlignment="1">
      <alignment horizontal="center" vertical="center"/>
    </xf>
    <xf numFmtId="0" fontId="83" fillId="0" borderId="3" xfId="0" applyFont="1" applyBorder="1" applyAlignment="1">
      <alignment horizontal="center" vertical="center"/>
    </xf>
    <xf numFmtId="3" fontId="36" fillId="2" borderId="3" xfId="3" applyNumberFormat="1" applyFont="1" applyFill="1" applyBorder="1" applyAlignment="1">
      <alignment horizontal="right"/>
    </xf>
    <xf numFmtId="3" fontId="86" fillId="9" borderId="3" xfId="0" applyNumberFormat="1" applyFont="1" applyFill="1" applyBorder="1" applyAlignment="1">
      <alignment horizontal="right"/>
    </xf>
    <xf numFmtId="3" fontId="100" fillId="11" borderId="38" xfId="0" applyNumberFormat="1" applyFont="1" applyFill="1" applyBorder="1"/>
    <xf numFmtId="3" fontId="100" fillId="11" borderId="3" xfId="0" applyNumberFormat="1" applyFont="1" applyFill="1" applyBorder="1"/>
    <xf numFmtId="3" fontId="87" fillId="10" borderId="2" xfId="0" applyNumberFormat="1" applyFont="1" applyFill="1" applyBorder="1"/>
    <xf numFmtId="2" fontId="88" fillId="0" borderId="0" xfId="0" applyNumberFormat="1" applyFont="1" applyBorder="1" applyAlignment="1">
      <alignment horizontal="center"/>
    </xf>
    <xf numFmtId="0" fontId="83" fillId="7" borderId="54" xfId="0" applyFont="1" applyFill="1" applyBorder="1" applyAlignment="1">
      <alignment horizontal="center" vertical="center"/>
    </xf>
    <xf numFmtId="3" fontId="0" fillId="0" borderId="2" xfId="0" applyNumberFormat="1" applyFont="1" applyFill="1" applyBorder="1"/>
    <xf numFmtId="3" fontId="30" fillId="0" borderId="2" xfId="0" applyNumberFormat="1" applyFont="1" applyFill="1" applyBorder="1"/>
    <xf numFmtId="1" fontId="0" fillId="0" borderId="2" xfId="0" applyNumberFormat="1" applyFill="1" applyBorder="1"/>
    <xf numFmtId="3" fontId="104" fillId="0" borderId="0" xfId="0" applyNumberFormat="1" applyFont="1" applyBorder="1"/>
    <xf numFmtId="1" fontId="53" fillId="10" borderId="3" xfId="0" applyNumberFormat="1" applyFont="1" applyFill="1" applyBorder="1" applyAlignment="1">
      <alignment vertical="center"/>
    </xf>
    <xf numFmtId="0" fontId="0" fillId="11" borderId="0" xfId="0" applyFill="1"/>
    <xf numFmtId="0" fontId="88" fillId="11" borderId="2" xfId="0" applyFont="1" applyFill="1" applyBorder="1"/>
    <xf numFmtId="0" fontId="77" fillId="0" borderId="10" xfId="0" applyFont="1" applyBorder="1"/>
    <xf numFmtId="0" fontId="1" fillId="0" borderId="2" xfId="0" applyFont="1" applyBorder="1"/>
    <xf numFmtId="0" fontId="88" fillId="14" borderId="3" xfId="0" applyFont="1" applyFill="1" applyBorder="1"/>
    <xf numFmtId="3" fontId="88" fillId="0" borderId="3" xfId="0" applyNumberFormat="1" applyFont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3" fontId="65" fillId="0" borderId="0" xfId="0" applyNumberFormat="1" applyFont="1" applyBorder="1"/>
    <xf numFmtId="0" fontId="122" fillId="9" borderId="2" xfId="0" applyFont="1" applyFill="1" applyBorder="1"/>
    <xf numFmtId="0" fontId="58" fillId="10" borderId="3" xfId="0" applyFont="1" applyFill="1" applyBorder="1"/>
    <xf numFmtId="3" fontId="58" fillId="2" borderId="3" xfId="0" applyNumberFormat="1" applyFont="1" applyFill="1" applyBorder="1"/>
    <xf numFmtId="0" fontId="58" fillId="10" borderId="3" xfId="0" applyFont="1" applyFill="1" applyBorder="1" applyAlignment="1">
      <alignment vertical="center"/>
    </xf>
    <xf numFmtId="3" fontId="58" fillId="2" borderId="3" xfId="0" applyNumberFormat="1" applyFont="1" applyFill="1" applyBorder="1" applyAlignment="1">
      <alignment vertical="center"/>
    </xf>
    <xf numFmtId="3" fontId="30" fillId="2" borderId="2" xfId="0" applyNumberFormat="1" applyFont="1" applyFill="1" applyBorder="1"/>
    <xf numFmtId="3" fontId="87" fillId="2" borderId="2" xfId="0" applyNumberFormat="1" applyFont="1" applyFill="1" applyBorder="1"/>
    <xf numFmtId="3" fontId="21" fillId="2" borderId="3" xfId="0" applyNumberFormat="1" applyFont="1" applyFill="1" applyBorder="1"/>
    <xf numFmtId="3" fontId="12" fillId="10" borderId="3" xfId="0" applyNumberFormat="1" applyFont="1" applyFill="1" applyBorder="1"/>
    <xf numFmtId="3" fontId="12" fillId="2" borderId="3" xfId="0" applyNumberFormat="1" applyFont="1" applyFill="1" applyBorder="1" applyAlignment="1">
      <alignment horizontal="right"/>
    </xf>
    <xf numFmtId="3" fontId="11" fillId="2" borderId="2" xfId="0" applyNumberFormat="1" applyFont="1" applyFill="1" applyBorder="1" applyAlignment="1"/>
    <xf numFmtId="3" fontId="11" fillId="2" borderId="2" xfId="0" applyNumberFormat="1" applyFont="1" applyFill="1" applyBorder="1" applyAlignment="1">
      <alignment horizontal="right"/>
    </xf>
    <xf numFmtId="3" fontId="21" fillId="0" borderId="3" xfId="0" applyNumberFormat="1" applyFont="1" applyFill="1" applyBorder="1" applyAlignment="1">
      <alignment horizontal="right" vertical="center" wrapText="1"/>
    </xf>
    <xf numFmtId="0" fontId="127" fillId="0" borderId="0" xfId="0" quotePrefix="1" applyFont="1" applyAlignment="1">
      <alignment horizontal="center" vertical="center"/>
    </xf>
    <xf numFmtId="1" fontId="58" fillId="10" borderId="3" xfId="0" applyNumberFormat="1" applyFont="1" applyFill="1" applyBorder="1" applyAlignment="1">
      <alignment horizontal="right" vertical="center"/>
    </xf>
    <xf numFmtId="3" fontId="58" fillId="2" borderId="3" xfId="0" applyNumberFormat="1" applyFont="1" applyFill="1" applyBorder="1" applyAlignment="1">
      <alignment horizontal="right" vertical="center"/>
    </xf>
    <xf numFmtId="0" fontId="82" fillId="0" borderId="3" xfId="1" applyBorder="1" applyAlignment="1" applyProtection="1">
      <alignment horizontal="left" vertical="center"/>
    </xf>
    <xf numFmtId="49" fontId="0" fillId="0" borderId="0" xfId="0" applyNumberFormat="1" applyFont="1"/>
    <xf numFmtId="0" fontId="128" fillId="0" borderId="0" xfId="0" applyFont="1"/>
    <xf numFmtId="0" fontId="83" fillId="10" borderId="2" xfId="0" applyFont="1" applyFill="1" applyBorder="1"/>
    <xf numFmtId="0" fontId="0" fillId="10" borderId="2" xfId="0" applyFont="1" applyFill="1" applyBorder="1"/>
    <xf numFmtId="49" fontId="128" fillId="0" borderId="0" xfId="0" applyNumberFormat="1" applyFont="1"/>
    <xf numFmtId="49" fontId="116" fillId="0" borderId="0" xfId="0" applyNumberFormat="1" applyFont="1"/>
    <xf numFmtId="0" fontId="116" fillId="0" borderId="0" xfId="0" applyFont="1"/>
    <xf numFmtId="49" fontId="88" fillId="0" borderId="0" xfId="0" applyNumberFormat="1" applyFont="1"/>
    <xf numFmtId="49" fontId="1" fillId="0" borderId="0" xfId="0" applyNumberFormat="1" applyFont="1" applyAlignment="1">
      <alignment horizontal="left"/>
    </xf>
    <xf numFmtId="0" fontId="48" fillId="0" borderId="0" xfId="0" applyFont="1"/>
    <xf numFmtId="3" fontId="1" fillId="0" borderId="2" xfId="0" applyNumberFormat="1" applyFont="1" applyFill="1" applyBorder="1"/>
    <xf numFmtId="0" fontId="79" fillId="10" borderId="3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0" fillId="0" borderId="4" xfId="0" applyBorder="1" applyAlignment="1">
      <alignment horizontal="center"/>
    </xf>
    <xf numFmtId="3" fontId="89" fillId="9" borderId="62" xfId="0" applyNumberFormat="1" applyFont="1" applyFill="1" applyBorder="1"/>
    <xf numFmtId="3" fontId="121" fillId="11" borderId="0" xfId="0" applyNumberFormat="1" applyFont="1" applyFill="1" applyBorder="1"/>
    <xf numFmtId="3" fontId="0" fillId="11" borderId="14" xfId="0" applyNumberFormat="1" applyFill="1" applyBorder="1" applyAlignment="1">
      <alignment horizontal="right"/>
    </xf>
    <xf numFmtId="3" fontId="0" fillId="11" borderId="3" xfId="0" applyNumberFormat="1" applyFill="1" applyBorder="1" applyAlignment="1">
      <alignment horizontal="right"/>
    </xf>
    <xf numFmtId="3" fontId="88" fillId="11" borderId="3" xfId="0" applyNumberFormat="1" applyFont="1" applyFill="1" applyBorder="1" applyAlignment="1">
      <alignment horizontal="right" vertical="center"/>
    </xf>
    <xf numFmtId="167" fontId="90" fillId="11" borderId="10" xfId="0" applyNumberFormat="1" applyFont="1" applyFill="1" applyBorder="1"/>
    <xf numFmtId="167" fontId="90" fillId="11" borderId="5" xfId="0" applyNumberFormat="1" applyFont="1" applyFill="1" applyBorder="1"/>
    <xf numFmtId="3" fontId="129" fillId="11" borderId="0" xfId="0" applyNumberFormat="1" applyFont="1" applyFill="1" applyBorder="1"/>
    <xf numFmtId="0" fontId="105" fillId="0" borderId="44" xfId="0" applyFont="1" applyBorder="1"/>
    <xf numFmtId="0" fontId="88" fillId="0" borderId="3" xfId="0" applyFont="1" applyBorder="1"/>
    <xf numFmtId="0" fontId="89" fillId="0" borderId="44" xfId="0" applyFont="1" applyBorder="1"/>
    <xf numFmtId="0" fontId="89" fillId="0" borderId="54" xfId="0" applyFont="1" applyBorder="1"/>
    <xf numFmtId="0" fontId="88" fillId="0" borderId="44" xfId="0" applyFont="1" applyBorder="1" applyAlignment="1">
      <alignment wrapText="1"/>
    </xf>
    <xf numFmtId="0" fontId="88" fillId="0" borderId="54" xfId="0" applyFont="1" applyBorder="1" applyAlignment="1">
      <alignment wrapText="1"/>
    </xf>
    <xf numFmtId="0" fontId="88" fillId="0" borderId="3" xfId="0" applyFont="1" applyBorder="1" applyAlignment="1">
      <alignment wrapText="1"/>
    </xf>
    <xf numFmtId="0" fontId="86" fillId="0" borderId="1" xfId="0" applyFont="1" applyBorder="1"/>
    <xf numFmtId="0" fontId="86" fillId="0" borderId="44" xfId="0" applyFont="1" applyBorder="1"/>
    <xf numFmtId="0" fontId="86" fillId="10" borderId="1" xfId="0" applyFont="1" applyFill="1" applyBorder="1" applyAlignment="1">
      <alignment horizontal="center"/>
    </xf>
    <xf numFmtId="0" fontId="0" fillId="10" borderId="3" xfId="0" applyFill="1" applyBorder="1"/>
    <xf numFmtId="0" fontId="0" fillId="10" borderId="2" xfId="0" applyNumberFormat="1" applyFill="1" applyBorder="1"/>
    <xf numFmtId="0" fontId="88" fillId="10" borderId="34" xfId="0" applyFont="1" applyFill="1" applyBorder="1" applyAlignment="1">
      <alignment horizontal="center" wrapText="1"/>
    </xf>
    <xf numFmtId="0" fontId="88" fillId="9" borderId="34" xfId="0" applyFont="1" applyFill="1" applyBorder="1" applyAlignment="1">
      <alignment horizontal="center" wrapText="1"/>
    </xf>
    <xf numFmtId="0" fontId="0" fillId="9" borderId="12" xfId="0" applyFill="1" applyBorder="1"/>
    <xf numFmtId="0" fontId="0" fillId="9" borderId="0" xfId="0" applyFill="1"/>
    <xf numFmtId="0" fontId="0" fillId="9" borderId="11" xfId="0" applyFill="1" applyBorder="1"/>
    <xf numFmtId="0" fontId="83" fillId="7" borderId="34" xfId="0" applyFont="1" applyFill="1" applyBorder="1" applyAlignment="1">
      <alignment wrapText="1"/>
    </xf>
    <xf numFmtId="0" fontId="88" fillId="7" borderId="12" xfId="0" applyFont="1" applyFill="1" applyBorder="1"/>
    <xf numFmtId="0" fontId="0" fillId="7" borderId="44" xfId="0" applyFill="1" applyBorder="1"/>
    <xf numFmtId="0" fontId="0" fillId="7" borderId="0" xfId="0" applyFill="1"/>
    <xf numFmtId="0" fontId="88" fillId="7" borderId="44" xfId="0" applyFont="1" applyFill="1" applyBorder="1"/>
    <xf numFmtId="0" fontId="0" fillId="7" borderId="11" xfId="0" applyFill="1" applyBorder="1"/>
    <xf numFmtId="0" fontId="88" fillId="23" borderId="1" xfId="0" applyFont="1" applyFill="1" applyBorder="1"/>
    <xf numFmtId="0" fontId="0" fillId="23" borderId="10" xfId="0" applyFill="1" applyBorder="1"/>
    <xf numFmtId="0" fontId="88" fillId="0" borderId="34" xfId="0" applyFont="1" applyBorder="1" applyAlignment="1">
      <alignment horizontal="center"/>
    </xf>
    <xf numFmtId="0" fontId="105" fillId="0" borderId="3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3" fontId="90" fillId="20" borderId="2" xfId="0" applyNumberFormat="1" applyFont="1" applyFill="1" applyBorder="1"/>
    <xf numFmtId="3" fontId="20" fillId="0" borderId="12" xfId="0" applyNumberFormat="1" applyFont="1" applyBorder="1"/>
    <xf numFmtId="3" fontId="20" fillId="0" borderId="0" xfId="0" applyNumberFormat="1" applyFont="1" applyBorder="1"/>
    <xf numFmtId="3" fontId="114" fillId="20" borderId="2" xfId="0" applyNumberFormat="1" applyFont="1" applyFill="1" applyBorder="1"/>
    <xf numFmtId="3" fontId="113" fillId="7" borderId="2" xfId="0" applyNumberFormat="1" applyFont="1" applyFill="1" applyBorder="1"/>
    <xf numFmtId="3" fontId="121" fillId="7" borderId="0" xfId="0" applyNumberFormat="1" applyFont="1" applyFill="1" applyBorder="1"/>
    <xf numFmtId="3" fontId="121" fillId="7" borderId="15" xfId="0" applyNumberFormat="1" applyFont="1" applyFill="1" applyBorder="1"/>
    <xf numFmtId="0" fontId="0" fillId="24" borderId="6" xfId="0" applyFill="1" applyBorder="1"/>
    <xf numFmtId="0" fontId="0" fillId="7" borderId="24" xfId="0" applyFill="1" applyBorder="1" applyAlignment="1">
      <alignment horizontal="center" vertical="center"/>
    </xf>
    <xf numFmtId="0" fontId="118" fillId="3" borderId="3" xfId="0" applyFont="1" applyFill="1" applyBorder="1" applyAlignment="1">
      <alignment horizontal="center" vertical="center" wrapText="1"/>
    </xf>
    <xf numFmtId="49" fontId="35" fillId="3" borderId="0" xfId="3" applyNumberFormat="1" applyFont="1" applyFill="1" applyBorder="1" applyAlignment="1">
      <alignment horizontal="left" vertical="center"/>
    </xf>
    <xf numFmtId="0" fontId="12" fillId="3" borderId="4" xfId="3" applyNumberFormat="1" applyFont="1" applyFill="1" applyBorder="1" applyAlignment="1">
      <alignment horizontal="left" vertical="center"/>
    </xf>
    <xf numFmtId="165" fontId="11" fillId="11" borderId="2" xfId="3" applyNumberFormat="1" applyFont="1" applyFill="1" applyBorder="1" applyAlignment="1">
      <alignment horizontal="right" vertical="center"/>
    </xf>
    <xf numFmtId="165" fontId="12" fillId="14" borderId="5" xfId="3" applyNumberFormat="1" applyFont="1" applyFill="1" applyBorder="1" applyAlignment="1">
      <alignment horizontal="right" vertical="center"/>
    </xf>
    <xf numFmtId="0" fontId="10" fillId="3" borderId="0" xfId="3" applyFont="1" applyFill="1" applyBorder="1" applyAlignment="1">
      <alignment horizontal="left"/>
    </xf>
    <xf numFmtId="0" fontId="12" fillId="3" borderId="0" xfId="3" applyNumberFormat="1" applyFont="1" applyFill="1" applyBorder="1" applyAlignment="1">
      <alignment horizontal="left" vertical="center"/>
    </xf>
    <xf numFmtId="49" fontId="11" fillId="3" borderId="4" xfId="3" applyNumberFormat="1" applyFont="1" applyFill="1" applyBorder="1" applyAlignment="1">
      <alignment horizontal="left" vertical="center"/>
    </xf>
    <xf numFmtId="0" fontId="0" fillId="25" borderId="24" xfId="0" applyFill="1" applyBorder="1" applyAlignment="1">
      <alignment horizontal="center" vertical="center"/>
    </xf>
    <xf numFmtId="0" fontId="82" fillId="25" borderId="49" xfId="1" quotePrefix="1" applyFill="1" applyBorder="1" applyAlignment="1" applyProtection="1">
      <alignment horizontal="left" vertical="top"/>
    </xf>
    <xf numFmtId="3" fontId="132" fillId="10" borderId="39" xfId="0" applyNumberFormat="1" applyFont="1" applyFill="1" applyBorder="1"/>
    <xf numFmtId="0" fontId="12" fillId="3" borderId="0" xfId="3" applyFont="1" applyFill="1" applyBorder="1" applyAlignment="1">
      <alignment vertical="center"/>
    </xf>
    <xf numFmtId="0" fontId="11" fillId="3" borderId="0" xfId="3" applyNumberFormat="1" applyFont="1" applyFill="1" applyBorder="1" applyAlignment="1">
      <alignment horizontal="left" vertical="center"/>
    </xf>
    <xf numFmtId="0" fontId="28" fillId="3" borderId="0" xfId="3" applyNumberFormat="1" applyFont="1" applyFill="1" applyBorder="1" applyAlignment="1">
      <alignment horizontal="left" vertical="center"/>
    </xf>
    <xf numFmtId="165" fontId="11" fillId="14" borderId="5" xfId="3" applyNumberFormat="1" applyFont="1" applyFill="1" applyBorder="1" applyAlignment="1">
      <alignment horizontal="right"/>
    </xf>
    <xf numFmtId="165" fontId="12" fillId="16" borderId="5" xfId="3" applyNumberFormat="1" applyFont="1" applyFill="1" applyBorder="1" applyAlignment="1">
      <alignment horizontal="right"/>
    </xf>
    <xf numFmtId="165" fontId="12" fillId="14" borderId="15" xfId="3" applyNumberFormat="1" applyFont="1" applyFill="1" applyBorder="1" applyAlignment="1">
      <alignment horizontal="right" vertical="center"/>
    </xf>
    <xf numFmtId="165" fontId="11" fillId="14" borderId="5" xfId="3" applyNumberFormat="1" applyFont="1" applyFill="1" applyBorder="1" applyAlignment="1">
      <alignment horizontal="right" vertical="center"/>
    </xf>
    <xf numFmtId="165" fontId="12" fillId="18" borderId="5" xfId="3" applyNumberFormat="1" applyFont="1" applyFill="1" applyBorder="1" applyAlignment="1">
      <alignment horizontal="right"/>
    </xf>
    <xf numFmtId="0" fontId="21" fillId="10" borderId="13" xfId="0" applyFont="1" applyFill="1" applyBorder="1" applyAlignment="1">
      <alignment horizontal="right" vertical="center"/>
    </xf>
    <xf numFmtId="1" fontId="23" fillId="10" borderId="10" xfId="0" applyNumberFormat="1" applyFont="1" applyFill="1" applyBorder="1" applyAlignment="1">
      <alignment horizontal="right" vertical="center"/>
    </xf>
    <xf numFmtId="0" fontId="21" fillId="10" borderId="1" xfId="0" applyFont="1" applyFill="1" applyBorder="1" applyAlignment="1">
      <alignment horizontal="right" vertical="center"/>
    </xf>
    <xf numFmtId="0" fontId="33" fillId="3" borderId="0" xfId="3" applyNumberFormat="1" applyFont="1" applyFill="1" applyBorder="1" applyAlignment="1">
      <alignment horizontal="left" vertical="center"/>
    </xf>
    <xf numFmtId="0" fontId="7" fillId="11" borderId="0" xfId="3" applyFont="1" applyFill="1" applyBorder="1"/>
    <xf numFmtId="169" fontId="88" fillId="20" borderId="54" xfId="0" applyNumberFormat="1" applyFont="1" applyFill="1" applyBorder="1" applyAlignment="1">
      <alignment horizontal="center"/>
    </xf>
    <xf numFmtId="169" fontId="88" fillId="0" borderId="54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30" fillId="0" borderId="2" xfId="0" applyNumberFormat="1" applyFont="1" applyFill="1" applyBorder="1" applyAlignment="1">
      <alignment horizontal="right" vertical="center" wrapText="1"/>
    </xf>
    <xf numFmtId="3" fontId="30" fillId="0" borderId="10" xfId="0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28" fillId="3" borderId="0" xfId="0" applyFont="1" applyFill="1" applyBorder="1" applyAlignment="1">
      <alignment horizontal="left" vertical="center"/>
    </xf>
    <xf numFmtId="0" fontId="28" fillId="0" borderId="0" xfId="0" applyFont="1" applyFill="1" applyBorder="1"/>
    <xf numFmtId="3" fontId="10" fillId="10" borderId="2" xfId="0" applyNumberFormat="1" applyFont="1" applyFill="1" applyBorder="1"/>
    <xf numFmtId="0" fontId="87" fillId="10" borderId="2" xfId="0" applyFont="1" applyFill="1" applyBorder="1" applyAlignment="1">
      <alignment horizontal="right" vertical="center"/>
    </xf>
    <xf numFmtId="3" fontId="31" fillId="10" borderId="2" xfId="0" applyNumberFormat="1" applyFont="1" applyFill="1" applyBorder="1"/>
    <xf numFmtId="3" fontId="121" fillId="20" borderId="10" xfId="0" applyNumberFormat="1" applyFont="1" applyFill="1" applyBorder="1"/>
    <xf numFmtId="0" fontId="0" fillId="7" borderId="6" xfId="0" applyFill="1" applyBorder="1"/>
    <xf numFmtId="0" fontId="0" fillId="15" borderId="24" xfId="0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88" fillId="15" borderId="6" xfId="0" applyFont="1" applyFill="1" applyBorder="1" applyAlignment="1">
      <alignment horizontal="center"/>
    </xf>
    <xf numFmtId="3" fontId="0" fillId="24" borderId="24" xfId="0" applyNumberFormat="1" applyFill="1" applyBorder="1" applyAlignment="1">
      <alignment horizontal="center" vertical="center"/>
    </xf>
    <xf numFmtId="0" fontId="88" fillId="24" borderId="6" xfId="0" applyFont="1" applyFill="1" applyBorder="1" applyAlignment="1">
      <alignment horizontal="center"/>
    </xf>
    <xf numFmtId="49" fontId="1" fillId="0" borderId="0" xfId="0" applyNumberFormat="1" applyFont="1"/>
    <xf numFmtId="0" fontId="12" fillId="14" borderId="5" xfId="3" applyNumberFormat="1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right" vertical="center"/>
    </xf>
    <xf numFmtId="0" fontId="88" fillId="9" borderId="44" xfId="0" applyFont="1" applyFill="1" applyBorder="1"/>
    <xf numFmtId="0" fontId="88" fillId="9" borderId="0" xfId="0" applyFont="1" applyFill="1"/>
    <xf numFmtId="0" fontId="83" fillId="14" borderId="8" xfId="0" applyFont="1" applyFill="1" applyBorder="1"/>
    <xf numFmtId="3" fontId="23" fillId="14" borderId="39" xfId="0" applyNumberFormat="1" applyFont="1" applyFill="1" applyBorder="1"/>
    <xf numFmtId="165" fontId="12" fillId="14" borderId="1" xfId="3" applyNumberFormat="1" applyFont="1" applyFill="1" applyBorder="1" applyAlignment="1">
      <alignment horizontal="right" vertical="center"/>
    </xf>
    <xf numFmtId="0" fontId="21" fillId="10" borderId="47" xfId="0" applyFont="1" applyFill="1" applyBorder="1" applyAlignment="1">
      <alignment horizontal="right" vertical="center"/>
    </xf>
    <xf numFmtId="165" fontId="12" fillId="14" borderId="3" xfId="3" applyNumberFormat="1" applyFont="1" applyFill="1" applyBorder="1" applyAlignment="1">
      <alignment horizontal="right" vertical="center"/>
    </xf>
    <xf numFmtId="3" fontId="10" fillId="14" borderId="5" xfId="3" applyNumberFormat="1" applyFont="1" applyFill="1" applyBorder="1" applyAlignment="1">
      <alignment horizontal="right" vertical="center"/>
    </xf>
    <xf numFmtId="165" fontId="12" fillId="14" borderId="14" xfId="3" applyNumberFormat="1" applyFont="1" applyFill="1" applyBorder="1" applyAlignment="1">
      <alignment horizontal="right" vertical="center"/>
    </xf>
    <xf numFmtId="165" fontId="12" fillId="14" borderId="23" xfId="3" applyNumberFormat="1" applyFont="1" applyFill="1" applyBorder="1" applyAlignment="1">
      <alignment horizontal="right" vertical="center"/>
    </xf>
    <xf numFmtId="165" fontId="38" fillId="11" borderId="23" xfId="3" applyNumberFormat="1" applyFont="1" applyFill="1" applyBorder="1" applyAlignment="1">
      <alignment horizontal="right" vertical="center"/>
    </xf>
    <xf numFmtId="49" fontId="21" fillId="14" borderId="34" xfId="0" applyNumberFormat="1" applyFont="1" applyFill="1" applyBorder="1" applyAlignment="1">
      <alignment horizontal="center" vertical="center" wrapText="1"/>
    </xf>
    <xf numFmtId="49" fontId="20" fillId="7" borderId="3" xfId="0" applyNumberFormat="1" applyFont="1" applyFill="1" applyBorder="1" applyAlignment="1">
      <alignment horizontal="center" vertical="center" wrapText="1"/>
    </xf>
    <xf numFmtId="3" fontId="28" fillId="9" borderId="2" xfId="0" applyNumberFormat="1" applyFont="1" applyFill="1" applyBorder="1"/>
    <xf numFmtId="3" fontId="1" fillId="14" borderId="2" xfId="0" applyNumberFormat="1" applyFont="1" applyFill="1" applyBorder="1"/>
    <xf numFmtId="0" fontId="0" fillId="0" borderId="0" xfId="0" quotePrefix="1"/>
    <xf numFmtId="3" fontId="12" fillId="10" borderId="2" xfId="0" applyNumberFormat="1" applyFont="1" applyFill="1" applyBorder="1"/>
    <xf numFmtId="49" fontId="12" fillId="0" borderId="0" xfId="0" applyNumberFormat="1" applyFont="1" applyBorder="1" applyAlignment="1">
      <alignment horizontal="left" vertical="center"/>
    </xf>
    <xf numFmtId="0" fontId="43" fillId="0" borderId="0" xfId="0" applyFont="1" applyFill="1" applyBorder="1"/>
    <xf numFmtId="0" fontId="73" fillId="0" borderId="0" xfId="0" applyFont="1" applyFill="1" applyBorder="1"/>
    <xf numFmtId="49" fontId="73" fillId="0" borderId="0" xfId="0" applyNumberFormat="1" applyFont="1" applyBorder="1" applyAlignment="1">
      <alignment horizontal="left" vertical="center"/>
    </xf>
    <xf numFmtId="0" fontId="11" fillId="14" borderId="5" xfId="3" applyNumberFormat="1" applyFont="1" applyFill="1" applyBorder="1" applyAlignment="1">
      <alignment horizontal="right" vertical="center"/>
    </xf>
    <xf numFmtId="0" fontId="86" fillId="0" borderId="0" xfId="0" applyFont="1" applyAlignment="1">
      <alignment horizontal="right"/>
    </xf>
    <xf numFmtId="0" fontId="21" fillId="10" borderId="53" xfId="0" applyFont="1" applyFill="1" applyBorder="1" applyAlignment="1">
      <alignment horizontal="right" vertical="center"/>
    </xf>
    <xf numFmtId="165" fontId="23" fillId="14" borderId="1" xfId="0" applyNumberFormat="1" applyFont="1" applyFill="1" applyBorder="1" applyAlignment="1">
      <alignment horizontal="right" vertical="center"/>
    </xf>
    <xf numFmtId="3" fontId="11" fillId="11" borderId="1" xfId="0" applyNumberFormat="1" applyFont="1" applyFill="1" applyBorder="1" applyAlignment="1">
      <alignment horizontal="right"/>
    </xf>
    <xf numFmtId="49" fontId="28" fillId="3" borderId="4" xfId="3" applyNumberFormat="1" applyFont="1" applyFill="1" applyBorder="1" applyAlignment="1">
      <alignment horizontal="left" vertical="center"/>
    </xf>
    <xf numFmtId="3" fontId="87" fillId="0" borderId="2" xfId="0" applyNumberFormat="1" applyFont="1" applyBorder="1" applyAlignment="1">
      <alignment horizontal="right"/>
    </xf>
    <xf numFmtId="3" fontId="100" fillId="11" borderId="2" xfId="0" applyNumberFormat="1" applyFont="1" applyFill="1" applyBorder="1" applyAlignment="1">
      <alignment horizontal="right"/>
    </xf>
    <xf numFmtId="0" fontId="0" fillId="25" borderId="6" xfId="0" applyFont="1" applyFill="1" applyBorder="1"/>
    <xf numFmtId="3" fontId="83" fillId="0" borderId="0" xfId="0" applyNumberFormat="1" applyFont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6" xfId="0" applyFont="1" applyFill="1" applyBorder="1"/>
    <xf numFmtId="3" fontId="9" fillId="9" borderId="3" xfId="0" applyNumberFormat="1" applyFont="1" applyFill="1" applyBorder="1" applyAlignment="1">
      <alignment horizontal="center" vertical="center" wrapText="1"/>
    </xf>
    <xf numFmtId="0" fontId="53" fillId="10" borderId="38" xfId="0" applyFont="1" applyFill="1" applyBorder="1" applyAlignment="1">
      <alignment vertical="center"/>
    </xf>
    <xf numFmtId="3" fontId="46" fillId="14" borderId="38" xfId="3" applyNumberFormat="1" applyFont="1" applyFill="1" applyBorder="1" applyAlignment="1">
      <alignment vertical="center"/>
    </xf>
    <xf numFmtId="3" fontId="46" fillId="0" borderId="53" xfId="3" applyNumberFormat="1" applyFont="1" applyFill="1" applyBorder="1" applyAlignment="1">
      <alignment horizontal="right" vertical="center"/>
    </xf>
    <xf numFmtId="0" fontId="23" fillId="0" borderId="43" xfId="0" applyFont="1" applyBorder="1" applyAlignment="1">
      <alignment vertical="center"/>
    </xf>
    <xf numFmtId="3" fontId="86" fillId="10" borderId="3" xfId="0" applyNumberFormat="1" applyFont="1" applyFill="1" applyBorder="1"/>
    <xf numFmtId="0" fontId="93" fillId="14" borderId="54" xfId="0" applyFont="1" applyFill="1" applyBorder="1" applyAlignment="1">
      <alignment horizontal="center" vertical="center"/>
    </xf>
    <xf numFmtId="3" fontId="87" fillId="14" borderId="1" xfId="0" applyNumberFormat="1" applyFont="1" applyFill="1" applyBorder="1"/>
    <xf numFmtId="0" fontId="87" fillId="14" borderId="2" xfId="0" applyFont="1" applyFill="1" applyBorder="1"/>
    <xf numFmtId="0" fontId="87" fillId="14" borderId="10" xfId="0" applyFont="1" applyFill="1" applyBorder="1"/>
    <xf numFmtId="3" fontId="87" fillId="0" borderId="3" xfId="0" applyNumberFormat="1" applyFont="1" applyBorder="1"/>
    <xf numFmtId="0" fontId="86" fillId="0" borderId="3" xfId="0" applyFont="1" applyBorder="1" applyAlignment="1">
      <alignment horizontal="center" vertical="center" wrapText="1"/>
    </xf>
    <xf numFmtId="0" fontId="93" fillId="10" borderId="3" xfId="0" applyFont="1" applyFill="1" applyBorder="1" applyAlignment="1">
      <alignment vertical="center"/>
    </xf>
    <xf numFmtId="0" fontId="86" fillId="0" borderId="54" xfId="0" applyFont="1" applyBorder="1"/>
    <xf numFmtId="0" fontId="87" fillId="0" borderId="2" xfId="0" applyFont="1" applyBorder="1" applyAlignment="1">
      <alignment horizontal="center"/>
    </xf>
    <xf numFmtId="0" fontId="88" fillId="0" borderId="3" xfId="0" applyFont="1" applyBorder="1" applyAlignment="1">
      <alignment horizontal="center"/>
    </xf>
    <xf numFmtId="169" fontId="88" fillId="11" borderId="0" xfId="0" applyNumberFormat="1" applyFont="1" applyFill="1" applyBorder="1" applyAlignment="1">
      <alignment horizontal="center"/>
    </xf>
    <xf numFmtId="3" fontId="133" fillId="11" borderId="0" xfId="0" applyNumberFormat="1" applyFont="1" applyFill="1" applyBorder="1"/>
    <xf numFmtId="3" fontId="87" fillId="11" borderId="38" xfId="0" applyNumberFormat="1" applyFont="1" applyFill="1" applyBorder="1"/>
    <xf numFmtId="3" fontId="20" fillId="0" borderId="0" xfId="0" applyNumberFormat="1" applyFont="1" applyFill="1" applyBorder="1" applyAlignment="1">
      <alignment vertical="center"/>
    </xf>
    <xf numFmtId="3" fontId="88" fillId="0" borderId="0" xfId="0" applyNumberFormat="1" applyFont="1" applyFill="1"/>
    <xf numFmtId="3" fontId="86" fillId="0" borderId="0" xfId="0" applyNumberFormat="1" applyFont="1" applyFill="1"/>
    <xf numFmtId="3" fontId="1" fillId="0" borderId="0" xfId="0" applyNumberFormat="1" applyFont="1" applyFill="1" applyBorder="1" applyAlignment="1">
      <alignment vertical="center"/>
    </xf>
    <xf numFmtId="165" fontId="38" fillId="11" borderId="10" xfId="3" applyNumberFormat="1" applyFont="1" applyFill="1" applyBorder="1" applyAlignment="1">
      <alignment horizontal="right" vertical="center"/>
    </xf>
    <xf numFmtId="3" fontId="30" fillId="7" borderId="35" xfId="0" applyNumberFormat="1" applyFont="1" applyFill="1" applyBorder="1"/>
    <xf numFmtId="3" fontId="30" fillId="7" borderId="1" xfId="0" applyNumberFormat="1" applyFont="1" applyFill="1" applyBorder="1"/>
    <xf numFmtId="3" fontId="86" fillId="7" borderId="52" xfId="0" applyNumberFormat="1" applyFont="1" applyFill="1" applyBorder="1"/>
    <xf numFmtId="0" fontId="21" fillId="10" borderId="4" xfId="0" applyFont="1" applyFill="1" applyBorder="1" applyAlignment="1">
      <alignment horizontal="right" vertical="center"/>
    </xf>
    <xf numFmtId="165" fontId="12" fillId="14" borderId="6" xfId="3" applyNumberFormat="1" applyFont="1" applyFill="1" applyBorder="1" applyAlignment="1">
      <alignment horizontal="right" vertical="center"/>
    </xf>
    <xf numFmtId="165" fontId="38" fillId="11" borderId="6" xfId="3" applyNumberFormat="1" applyFont="1" applyFill="1" applyBorder="1" applyAlignment="1">
      <alignment horizontal="right" vertical="center"/>
    </xf>
    <xf numFmtId="0" fontId="21" fillId="10" borderId="16" xfId="0" applyFont="1" applyFill="1" applyBorder="1" applyAlignment="1">
      <alignment horizontal="right" vertical="center"/>
    </xf>
    <xf numFmtId="165" fontId="12" fillId="14" borderId="64" xfId="3" applyNumberFormat="1" applyFont="1" applyFill="1" applyBorder="1" applyAlignment="1">
      <alignment horizontal="right" vertical="center"/>
    </xf>
    <xf numFmtId="3" fontId="86" fillId="14" borderId="3" xfId="0" applyNumberFormat="1" applyFont="1" applyFill="1" applyBorder="1"/>
    <xf numFmtId="0" fontId="11" fillId="14" borderId="2" xfId="0" applyNumberFormat="1" applyFont="1" applyFill="1" applyBorder="1" applyAlignment="1">
      <alignment horizontal="right"/>
    </xf>
    <xf numFmtId="3" fontId="11" fillId="14" borderId="2" xfId="0" applyNumberFormat="1" applyFont="1" applyFill="1" applyBorder="1" applyAlignment="1">
      <alignment horizontal="right" vertical="center"/>
    </xf>
    <xf numFmtId="3" fontId="59" fillId="14" borderId="2" xfId="3" applyNumberFormat="1" applyFont="1" applyFill="1" applyBorder="1" applyAlignment="1">
      <alignment horizontal="right"/>
    </xf>
    <xf numFmtId="0" fontId="87" fillId="0" borderId="15" xfId="0" applyFont="1" applyBorder="1" applyAlignment="1">
      <alignment horizontal="center"/>
    </xf>
    <xf numFmtId="3" fontId="134" fillId="7" borderId="52" xfId="0" applyNumberFormat="1" applyFont="1" applyFill="1" applyBorder="1"/>
    <xf numFmtId="0" fontId="23" fillId="0" borderId="65" xfId="0" applyFont="1" applyBorder="1" applyAlignment="1">
      <alignment vertical="center"/>
    </xf>
    <xf numFmtId="0" fontId="85" fillId="0" borderId="10" xfId="0" applyFont="1" applyBorder="1" applyAlignment="1">
      <alignment horizontal="left" vertical="top"/>
    </xf>
    <xf numFmtId="4" fontId="65" fillId="0" borderId="17" xfId="0" applyNumberFormat="1" applyFont="1" applyFill="1" applyBorder="1"/>
    <xf numFmtId="3" fontId="20" fillId="14" borderId="2" xfId="0" applyNumberFormat="1" applyFont="1" applyFill="1" applyBorder="1"/>
    <xf numFmtId="0" fontId="36" fillId="3" borderId="0" xfId="0" applyFont="1" applyFill="1" applyBorder="1" applyAlignment="1">
      <alignment horizontal="left" vertical="top"/>
    </xf>
    <xf numFmtId="3" fontId="10" fillId="10" borderId="2" xfId="0" applyNumberFormat="1" applyFont="1" applyFill="1" applyBorder="1" applyAlignment="1">
      <alignment horizontal="right" vertical="center"/>
    </xf>
    <xf numFmtId="0" fontId="56" fillId="0" borderId="34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0" fontId="74" fillId="0" borderId="5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 vertical="center" wrapText="1"/>
    </xf>
    <xf numFmtId="3" fontId="21" fillId="15" borderId="1" xfId="0" applyNumberFormat="1" applyFont="1" applyFill="1" applyBorder="1" applyAlignment="1">
      <alignment horizontal="center" vertical="center" wrapText="1"/>
    </xf>
    <xf numFmtId="3" fontId="21" fillId="15" borderId="10" xfId="0" applyNumberFormat="1" applyFont="1" applyFill="1" applyBorder="1" applyAlignment="1">
      <alignment horizontal="center" vertical="center" wrapText="1"/>
    </xf>
    <xf numFmtId="0" fontId="77" fillId="0" borderId="4" xfId="0" applyFont="1" applyBorder="1" applyAlignment="1">
      <alignment horizontal="right" vertical="center"/>
    </xf>
    <xf numFmtId="0" fontId="77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5" fontId="38" fillId="11" borderId="1" xfId="3" applyNumberFormat="1" applyFont="1" applyFill="1" applyBorder="1" applyAlignment="1">
      <alignment horizontal="right" vertical="center"/>
    </xf>
    <xf numFmtId="165" fontId="38" fillId="11" borderId="10" xfId="3" applyNumberFormat="1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right" vertical="center"/>
    </xf>
    <xf numFmtId="0" fontId="23" fillId="10" borderId="2" xfId="0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left"/>
    </xf>
    <xf numFmtId="0" fontId="10" fillId="3" borderId="0" xfId="3" applyFont="1" applyFill="1" applyBorder="1" applyAlignment="1">
      <alignment horizontal="left"/>
    </xf>
    <xf numFmtId="165" fontId="12" fillId="14" borderId="27" xfId="3" applyNumberFormat="1" applyFont="1" applyFill="1" applyBorder="1" applyAlignment="1">
      <alignment horizontal="right" vertical="center"/>
    </xf>
    <xf numFmtId="165" fontId="12" fillId="14" borderId="15" xfId="3" applyNumberFormat="1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38" fillId="3" borderId="0" xfId="3" applyFont="1" applyFill="1" applyBorder="1" applyAlignment="1">
      <alignment horizontal="center" vertical="center"/>
    </xf>
    <xf numFmtId="0" fontId="37" fillId="5" borderId="0" xfId="3" applyFont="1" applyFill="1" applyAlignment="1">
      <alignment horizontal="center" vertical="top"/>
    </xf>
    <xf numFmtId="0" fontId="12" fillId="3" borderId="0" xfId="3" applyFont="1" applyFill="1" applyBorder="1" applyAlignment="1">
      <alignment horizontal="left"/>
    </xf>
    <xf numFmtId="0" fontId="38" fillId="3" borderId="0" xfId="3" applyFont="1" applyFill="1" applyBorder="1" applyAlignment="1">
      <alignment horizontal="left"/>
    </xf>
    <xf numFmtId="0" fontId="12" fillId="10" borderId="2" xfId="3" applyNumberFormat="1" applyFont="1" applyFill="1" applyBorder="1" applyAlignment="1">
      <alignment horizontal="right" vertical="top"/>
    </xf>
    <xf numFmtId="3" fontId="12" fillId="14" borderId="2" xfId="3" applyNumberFormat="1" applyFont="1" applyFill="1" applyBorder="1" applyAlignment="1">
      <alignment vertical="top"/>
    </xf>
    <xf numFmtId="0" fontId="21" fillId="10" borderId="2" xfId="0" applyFont="1" applyFill="1" applyBorder="1" applyAlignment="1">
      <alignment horizontal="right" vertical="top"/>
    </xf>
    <xf numFmtId="3" fontId="12" fillId="14" borderId="1" xfId="3" applyNumberFormat="1" applyFont="1" applyFill="1" applyBorder="1" applyAlignment="1">
      <alignment horizontal="right" vertical="top" wrapText="1"/>
    </xf>
    <xf numFmtId="3" fontId="12" fillId="14" borderId="10" xfId="3" applyNumberFormat="1" applyFont="1" applyFill="1" applyBorder="1" applyAlignment="1">
      <alignment horizontal="right" vertical="top" wrapText="1"/>
    </xf>
    <xf numFmtId="0" fontId="12" fillId="10" borderId="1" xfId="3" applyFont="1" applyFill="1" applyBorder="1" applyAlignment="1">
      <alignment horizontal="right" vertical="top" wrapText="1"/>
    </xf>
    <xf numFmtId="0" fontId="12" fillId="10" borderId="10" xfId="3" applyFont="1" applyFill="1" applyBorder="1" applyAlignment="1">
      <alignment horizontal="right" vertical="top" wrapText="1"/>
    </xf>
    <xf numFmtId="3" fontId="12" fillId="14" borderId="2" xfId="3" applyNumberFormat="1" applyFont="1" applyFill="1" applyBorder="1" applyAlignment="1">
      <alignment horizontal="right" vertical="top"/>
    </xf>
    <xf numFmtId="0" fontId="37" fillId="5" borderId="0" xfId="3" applyFont="1" applyFill="1" applyBorder="1" applyAlignment="1">
      <alignment horizontal="left" vertical="center"/>
    </xf>
    <xf numFmtId="0" fontId="12" fillId="11" borderId="0" xfId="3" applyFont="1" applyFill="1" applyBorder="1" applyAlignment="1">
      <alignment horizontal="left"/>
    </xf>
    <xf numFmtId="0" fontId="38" fillId="11" borderId="0" xfId="3" applyFont="1" applyFill="1" applyBorder="1" applyAlignment="1">
      <alignment horizontal="left"/>
    </xf>
    <xf numFmtId="0" fontId="63" fillId="5" borderId="4" xfId="3" applyFont="1" applyFill="1" applyBorder="1" applyAlignment="1">
      <alignment horizontal="left" vertical="center"/>
    </xf>
    <xf numFmtId="0" fontId="63" fillId="5" borderId="0" xfId="3" applyFont="1" applyFill="1" applyBorder="1" applyAlignment="1">
      <alignment horizontal="left" vertical="center"/>
    </xf>
    <xf numFmtId="49" fontId="63" fillId="5" borderId="4" xfId="3" applyNumberFormat="1" applyFont="1" applyFill="1" applyBorder="1" applyAlignment="1">
      <alignment horizontal="left" vertical="center"/>
    </xf>
    <xf numFmtId="49" fontId="63" fillId="5" borderId="0" xfId="3" applyNumberFormat="1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49" fontId="60" fillId="0" borderId="19" xfId="0" applyNumberFormat="1" applyFont="1" applyFill="1" applyBorder="1" applyAlignment="1">
      <alignment horizontal="center"/>
    </xf>
    <xf numFmtId="49" fontId="60" fillId="0" borderId="21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5" xfId="0" applyFont="1" applyBorder="1" applyAlignment="1">
      <alignment horizontal="center"/>
    </xf>
    <xf numFmtId="0" fontId="125" fillId="5" borderId="28" xfId="3" applyFont="1" applyFill="1" applyBorder="1" applyAlignment="1">
      <alignment horizontal="right" vertical="center"/>
    </xf>
    <xf numFmtId="0" fontId="125" fillId="5" borderId="12" xfId="3" applyFont="1" applyFill="1" applyBorder="1" applyAlignment="1">
      <alignment horizontal="right" vertical="center"/>
    </xf>
    <xf numFmtId="0" fontId="125" fillId="5" borderId="16" xfId="3" applyFont="1" applyFill="1" applyBorder="1" applyAlignment="1">
      <alignment horizontal="right" vertical="center"/>
    </xf>
    <xf numFmtId="0" fontId="125" fillId="5" borderId="11" xfId="3" applyFont="1" applyFill="1" applyBorder="1" applyAlignment="1">
      <alignment horizontal="right" vertical="center"/>
    </xf>
    <xf numFmtId="0" fontId="23" fillId="10" borderId="10" xfId="0" applyFont="1" applyFill="1" applyBorder="1" applyAlignment="1">
      <alignment horizontal="right" vertical="center"/>
    </xf>
    <xf numFmtId="3" fontId="10" fillId="11" borderId="1" xfId="0" applyNumberFormat="1" applyFont="1" applyFill="1" applyBorder="1" applyAlignment="1">
      <alignment horizontal="right" vertical="center"/>
    </xf>
    <xf numFmtId="3" fontId="10" fillId="11" borderId="10" xfId="0" applyNumberFormat="1" applyFont="1" applyFill="1" applyBorder="1" applyAlignment="1">
      <alignment horizontal="right" vertical="center"/>
    </xf>
    <xf numFmtId="1" fontId="23" fillId="14" borderId="1" xfId="0" applyNumberFormat="1" applyFont="1" applyFill="1" applyBorder="1" applyAlignment="1">
      <alignment horizontal="right" vertical="center"/>
    </xf>
    <xf numFmtId="1" fontId="23" fillId="14" borderId="10" xfId="0" applyNumberFormat="1" applyFont="1" applyFill="1" applyBorder="1" applyAlignment="1">
      <alignment horizontal="right" vertical="center"/>
    </xf>
    <xf numFmtId="0" fontId="83" fillId="0" borderId="4" xfId="0" applyFont="1" applyBorder="1" applyAlignment="1">
      <alignment horizontal="right" vertical="center"/>
    </xf>
    <xf numFmtId="0" fontId="83" fillId="0" borderId="0" xfId="0" applyFont="1" applyBorder="1" applyAlignment="1">
      <alignment horizontal="right" vertical="center"/>
    </xf>
    <xf numFmtId="49" fontId="13" fillId="5" borderId="4" xfId="3" applyNumberFormat="1" applyFont="1" applyFill="1" applyBorder="1" applyAlignment="1">
      <alignment horizontal="left" vertical="center"/>
    </xf>
    <xf numFmtId="49" fontId="13" fillId="5" borderId="0" xfId="3" applyNumberFormat="1" applyFont="1" applyFill="1" applyBorder="1" applyAlignment="1">
      <alignment horizontal="left" vertical="center"/>
    </xf>
    <xf numFmtId="49" fontId="13" fillId="5" borderId="5" xfId="3" applyNumberFormat="1" applyFont="1" applyFill="1" applyBorder="1" applyAlignment="1">
      <alignment horizontal="left" vertical="center"/>
    </xf>
    <xf numFmtId="3" fontId="12" fillId="0" borderId="1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3" fillId="5" borderId="4" xfId="3" applyFont="1" applyFill="1" applyBorder="1" applyAlignment="1">
      <alignment horizontal="left" vertical="center"/>
    </xf>
    <xf numFmtId="0" fontId="13" fillId="5" borderId="0" xfId="3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left" vertical="center"/>
    </xf>
    <xf numFmtId="0" fontId="12" fillId="10" borderId="13" xfId="3" applyFont="1" applyFill="1" applyBorder="1" applyAlignment="1">
      <alignment horizontal="right" vertical="center"/>
    </xf>
    <xf numFmtId="0" fontId="12" fillId="10" borderId="2" xfId="3" applyFont="1" applyFill="1" applyBorder="1" applyAlignment="1">
      <alignment horizontal="right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3" fontId="12" fillId="14" borderId="1" xfId="3" applyNumberFormat="1" applyFont="1" applyFill="1" applyBorder="1" applyAlignment="1">
      <alignment horizontal="right" vertical="center"/>
    </xf>
    <xf numFmtId="3" fontId="12" fillId="14" borderId="2" xfId="3" applyNumberFormat="1" applyFont="1" applyFill="1" applyBorder="1" applyAlignment="1">
      <alignment horizontal="right" vertical="center"/>
    </xf>
    <xf numFmtId="49" fontId="35" fillId="3" borderId="4" xfId="3" applyNumberFormat="1" applyFont="1" applyFill="1" applyBorder="1" applyAlignment="1">
      <alignment horizontal="left" vertical="center"/>
    </xf>
    <xf numFmtId="49" fontId="35" fillId="3" borderId="0" xfId="3" applyNumberFormat="1" applyFont="1" applyFill="1" applyBorder="1" applyAlignment="1">
      <alignment horizontal="left" vertical="center"/>
    </xf>
    <xf numFmtId="0" fontId="12" fillId="10" borderId="1" xfId="3" applyNumberFormat="1" applyFont="1" applyFill="1" applyBorder="1" applyAlignment="1">
      <alignment horizontal="right" vertical="center"/>
    </xf>
    <xf numFmtId="0" fontId="12" fillId="10" borderId="2" xfId="3" applyNumberFormat="1" applyFont="1" applyFill="1" applyBorder="1" applyAlignment="1">
      <alignment horizontal="right" vertical="center"/>
    </xf>
    <xf numFmtId="49" fontId="35" fillId="3" borderId="0" xfId="3" applyNumberFormat="1" applyFont="1" applyFill="1" applyBorder="1" applyAlignment="1">
      <alignment horizontal="left"/>
    </xf>
    <xf numFmtId="49" fontId="35" fillId="3" borderId="5" xfId="3" applyNumberFormat="1" applyFont="1" applyFill="1" applyBorder="1" applyAlignment="1">
      <alignment horizontal="left"/>
    </xf>
    <xf numFmtId="49" fontId="10" fillId="3" borderId="0" xfId="3" applyNumberFormat="1" applyFont="1" applyFill="1" applyBorder="1" applyAlignment="1">
      <alignment horizontal="left"/>
    </xf>
    <xf numFmtId="49" fontId="10" fillId="3" borderId="5" xfId="3" applyNumberFormat="1" applyFont="1" applyFill="1" applyBorder="1" applyAlignment="1">
      <alignment horizontal="left"/>
    </xf>
    <xf numFmtId="49" fontId="64" fillId="7" borderId="0" xfId="3" applyNumberFormat="1" applyFont="1" applyFill="1" applyBorder="1" applyAlignment="1">
      <alignment horizontal="left" vertical="center"/>
    </xf>
    <xf numFmtId="49" fontId="64" fillId="7" borderId="5" xfId="3" applyNumberFormat="1" applyFont="1" applyFill="1" applyBorder="1" applyAlignment="1">
      <alignment horizontal="left" vertical="center"/>
    </xf>
    <xf numFmtId="0" fontId="16" fillId="7" borderId="0" xfId="3" applyFont="1" applyFill="1" applyBorder="1" applyAlignment="1">
      <alignment horizontal="left" vertical="center"/>
    </xf>
    <xf numFmtId="0" fontId="16" fillId="7" borderId="5" xfId="3" applyFont="1" applyFill="1" applyBorder="1" applyAlignment="1">
      <alignment horizontal="left" vertical="center"/>
    </xf>
    <xf numFmtId="3" fontId="46" fillId="2" borderId="1" xfId="0" applyNumberFormat="1" applyFont="1" applyFill="1" applyBorder="1" applyAlignment="1">
      <alignment horizontal="right" vertical="center"/>
    </xf>
    <xf numFmtId="3" fontId="46" fillId="2" borderId="10" xfId="0" applyNumberFormat="1" applyFont="1" applyFill="1" applyBorder="1" applyAlignment="1">
      <alignment horizontal="right" vertical="center"/>
    </xf>
    <xf numFmtId="3" fontId="46" fillId="0" borderId="1" xfId="0" applyNumberFormat="1" applyFont="1" applyFill="1" applyBorder="1" applyAlignment="1">
      <alignment horizontal="right" vertical="center"/>
    </xf>
    <xf numFmtId="3" fontId="46" fillId="0" borderId="10" xfId="0" applyNumberFormat="1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center" vertical="center"/>
    </xf>
    <xf numFmtId="10" fontId="43" fillId="10" borderId="18" xfId="4" applyNumberFormat="1" applyFont="1" applyFill="1" applyBorder="1" applyAlignment="1">
      <alignment horizontal="right" vertical="center"/>
    </xf>
    <xf numFmtId="10" fontId="43" fillId="10" borderId="53" xfId="4" applyNumberFormat="1" applyFont="1" applyFill="1" applyBorder="1" applyAlignment="1">
      <alignment horizontal="right" vertical="center"/>
    </xf>
    <xf numFmtId="10" fontId="43" fillId="2" borderId="1" xfId="0" applyNumberFormat="1" applyFont="1" applyFill="1" applyBorder="1" applyAlignment="1">
      <alignment horizontal="center" vertical="center"/>
    </xf>
    <xf numFmtId="10" fontId="43" fillId="2" borderId="10" xfId="0" applyNumberFormat="1" applyFont="1" applyFill="1" applyBorder="1" applyAlignment="1">
      <alignment horizontal="center" vertical="center"/>
    </xf>
    <xf numFmtId="10" fontId="43" fillId="0" borderId="1" xfId="0" applyNumberFormat="1" applyFont="1" applyFill="1" applyBorder="1" applyAlignment="1">
      <alignment horizontal="center" vertical="center"/>
    </xf>
    <xf numFmtId="10" fontId="43" fillId="0" borderId="10" xfId="0" applyNumberFormat="1" applyFont="1" applyFill="1" applyBorder="1" applyAlignment="1">
      <alignment horizontal="center" vertical="center"/>
    </xf>
    <xf numFmtId="3" fontId="46" fillId="10" borderId="1" xfId="0" applyNumberFormat="1" applyFont="1" applyFill="1" applyBorder="1" applyAlignment="1">
      <alignment horizontal="right" vertical="center"/>
    </xf>
    <xf numFmtId="3" fontId="46" fillId="10" borderId="10" xfId="0" applyNumberFormat="1" applyFont="1" applyFill="1" applyBorder="1" applyAlignment="1">
      <alignment horizontal="right" vertical="center"/>
    </xf>
    <xf numFmtId="0" fontId="37" fillId="3" borderId="0" xfId="0" applyFont="1" applyFill="1" applyBorder="1" applyAlignment="1">
      <alignment horizontal="left" vertical="center"/>
    </xf>
    <xf numFmtId="0" fontId="51" fillId="3" borderId="0" xfId="0" applyFont="1" applyFill="1" applyBorder="1" applyAlignment="1">
      <alignment horizontal="center" vertical="center"/>
    </xf>
    <xf numFmtId="0" fontId="46" fillId="3" borderId="4" xfId="0" applyFont="1" applyFill="1" applyBorder="1" applyAlignment="1">
      <alignment horizontal="center"/>
    </xf>
    <xf numFmtId="0" fontId="46" fillId="3" borderId="5" xfId="0" applyFont="1" applyFill="1" applyBorder="1" applyAlignment="1">
      <alignment horizontal="center"/>
    </xf>
    <xf numFmtId="0" fontId="45" fillId="3" borderId="0" xfId="3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1" fontId="107" fillId="3" borderId="2" xfId="0" applyNumberFormat="1" applyFont="1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2" fontId="20" fillId="0" borderId="0" xfId="0" applyNumberFormat="1" applyFont="1" applyBorder="1" applyAlignment="1">
      <alignment horizontal="center" vertical="center"/>
    </xf>
  </cellXfs>
  <cellStyles count="5">
    <cellStyle name="Lien hypertexte" xfId="1" builtinId="8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colors>
    <mruColors>
      <color rgb="FF66FF66"/>
      <color rgb="FFFF3399"/>
      <color rgb="FF00CC66"/>
      <color rgb="FFFF66FF"/>
      <color rgb="FF00FFFF"/>
      <color rgb="FFFF33CC"/>
      <color rgb="FFFFFF00"/>
      <color rgb="FF66CCFF"/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5"/>
  <sheetViews>
    <sheetView zoomScaleNormal="100" workbookViewId="0">
      <pane ySplit="1" topLeftCell="A2" activePane="bottomLeft" state="frozen"/>
      <selection pane="bottomLeft" activeCell="F3" sqref="F3"/>
    </sheetView>
  </sheetViews>
  <sheetFormatPr baseColWidth="10" defaultRowHeight="15" x14ac:dyDescent="0.25"/>
  <cols>
    <col min="1" max="1" width="6.42578125" customWidth="1"/>
    <col min="4" max="4" width="12.140625" customWidth="1"/>
    <col min="5" max="5" width="12.5703125" customWidth="1"/>
    <col min="6" max="6" width="15" customWidth="1"/>
    <col min="7" max="7" width="13.42578125" customWidth="1"/>
    <col min="8" max="8" width="12.28515625" style="1" bestFit="1" customWidth="1"/>
  </cols>
  <sheetData>
    <row r="1" spans="1:12" ht="60" thickTop="1" thickBot="1" x14ac:dyDescent="0.3">
      <c r="A1" s="3" t="s">
        <v>39</v>
      </c>
      <c r="B1" s="1"/>
      <c r="C1" s="1"/>
      <c r="D1" s="1"/>
      <c r="E1" s="298" t="s">
        <v>680</v>
      </c>
      <c r="F1" s="142" t="s">
        <v>751</v>
      </c>
      <c r="G1" s="194" t="s">
        <v>343</v>
      </c>
      <c r="H1" s="482" t="s">
        <v>682</v>
      </c>
    </row>
    <row r="2" spans="1:12" ht="19.5" thickTop="1" x14ac:dyDescent="0.3">
      <c r="A2" s="7" t="s">
        <v>0</v>
      </c>
      <c r="E2" s="219"/>
      <c r="F2" s="217"/>
      <c r="G2" s="218"/>
      <c r="H2" s="120"/>
    </row>
    <row r="3" spans="1:12" ht="15.75" x14ac:dyDescent="0.25">
      <c r="A3">
        <v>30</v>
      </c>
      <c r="B3" t="s">
        <v>1</v>
      </c>
      <c r="E3" s="259"/>
      <c r="F3" s="352" t="e">
        <f>'résultat analytique 2'!#REF!</f>
        <v>#REF!</v>
      </c>
      <c r="G3" s="257" t="e">
        <f t="shared" ref="G3:G9" si="0">F3-E3</f>
        <v>#REF!</v>
      </c>
      <c r="H3" s="536" t="e">
        <f t="shared" ref="H3:H38" si="1">F3/E3*100</f>
        <v>#REF!</v>
      </c>
    </row>
    <row r="4" spans="1:12" ht="15.75" x14ac:dyDescent="0.25">
      <c r="A4">
        <v>31</v>
      </c>
      <c r="B4" t="s">
        <v>2</v>
      </c>
      <c r="E4" s="259"/>
      <c r="F4" s="352" t="e">
        <f>'résultat analytique 2'!#REF!</f>
        <v>#REF!</v>
      </c>
      <c r="G4" s="257" t="e">
        <f t="shared" si="0"/>
        <v>#REF!</v>
      </c>
      <c r="H4" s="536" t="e">
        <f t="shared" si="1"/>
        <v>#REF!</v>
      </c>
    </row>
    <row r="5" spans="1:12" ht="15.75" x14ac:dyDescent="0.25">
      <c r="A5">
        <v>32</v>
      </c>
      <c r="B5" t="s">
        <v>3</v>
      </c>
      <c r="E5" s="259"/>
      <c r="F5" s="352" t="e">
        <f>'résultat analytique 2'!#REF!</f>
        <v>#REF!</v>
      </c>
      <c r="G5" s="581" t="e">
        <f t="shared" si="0"/>
        <v>#REF!</v>
      </c>
      <c r="H5" s="584" t="e">
        <f t="shared" si="1"/>
        <v>#REF!</v>
      </c>
    </row>
    <row r="6" spans="1:12" ht="15.75" x14ac:dyDescent="0.25">
      <c r="A6">
        <v>32</v>
      </c>
      <c r="B6" t="s">
        <v>4</v>
      </c>
      <c r="E6" s="259"/>
      <c r="F6" s="352" t="e">
        <f>'résultat analytique 2'!#REF!</f>
        <v>#REF!</v>
      </c>
      <c r="G6" s="257" t="e">
        <f t="shared" si="0"/>
        <v>#REF!</v>
      </c>
      <c r="H6" s="584" t="e">
        <f t="shared" si="1"/>
        <v>#REF!</v>
      </c>
    </row>
    <row r="7" spans="1:12" ht="15.75" x14ac:dyDescent="0.25">
      <c r="A7">
        <v>32</v>
      </c>
      <c r="B7" t="s">
        <v>6</v>
      </c>
      <c r="E7" s="259"/>
      <c r="F7" s="352" t="e">
        <f>'résultat analytique 2'!#REF!</f>
        <v>#REF!</v>
      </c>
      <c r="G7" s="257" t="e">
        <f t="shared" si="0"/>
        <v>#REF!</v>
      </c>
      <c r="H7" s="584" t="e">
        <f t="shared" si="1"/>
        <v>#REF!</v>
      </c>
    </row>
    <row r="8" spans="1:12" ht="16.5" thickBot="1" x14ac:dyDescent="0.3">
      <c r="A8">
        <v>32</v>
      </c>
      <c r="B8" t="s">
        <v>672</v>
      </c>
      <c r="E8" s="259"/>
      <c r="F8" s="352" t="e">
        <f>'résultat analytique 2'!#REF!</f>
        <v>#REF!</v>
      </c>
      <c r="G8" s="257" t="e">
        <f t="shared" si="0"/>
        <v>#REF!</v>
      </c>
      <c r="H8" s="584" t="e">
        <f t="shared" si="1"/>
        <v>#REF!</v>
      </c>
    </row>
    <row r="9" spans="1:12" ht="17.25" thickTop="1" thickBot="1" x14ac:dyDescent="0.3">
      <c r="A9" t="s">
        <v>7</v>
      </c>
      <c r="E9" s="266">
        <f>SUM(E3:E8)</f>
        <v>0</v>
      </c>
      <c r="F9" s="264" t="e">
        <f>SUM(F3:F8)</f>
        <v>#REF!</v>
      </c>
      <c r="G9" s="357" t="e">
        <f t="shared" si="0"/>
        <v>#REF!</v>
      </c>
      <c r="H9" s="537" t="e">
        <f t="shared" si="1"/>
        <v>#REF!</v>
      </c>
      <c r="L9" s="119"/>
    </row>
    <row r="10" spans="1:12" ht="18.75" x14ac:dyDescent="0.3">
      <c r="A10" s="7" t="s">
        <v>8</v>
      </c>
      <c r="E10" s="221"/>
      <c r="F10" s="220"/>
      <c r="G10" s="216"/>
      <c r="H10" s="538"/>
    </row>
    <row r="11" spans="1:12" ht="15.75" x14ac:dyDescent="0.25">
      <c r="A11">
        <v>1</v>
      </c>
      <c r="B11" t="s">
        <v>9</v>
      </c>
      <c r="E11" s="258"/>
      <c r="F11" s="352" t="e">
        <f>'résultat analytique 2'!#REF!</f>
        <v>#REF!</v>
      </c>
      <c r="G11" s="257" t="e">
        <f t="shared" ref="G11:G34" si="2">F11-E11</f>
        <v>#REF!</v>
      </c>
      <c r="H11" s="536" t="e">
        <f t="shared" si="1"/>
        <v>#REF!</v>
      </c>
    </row>
    <row r="12" spans="1:12" ht="15.75" x14ac:dyDescent="0.25">
      <c r="A12">
        <v>2</v>
      </c>
      <c r="B12" t="s">
        <v>10</v>
      </c>
      <c r="E12" s="259"/>
      <c r="F12" s="352" t="e">
        <f>'résultat analytique 2'!#REF!</f>
        <v>#REF!</v>
      </c>
      <c r="G12" s="582" t="e">
        <f t="shared" si="2"/>
        <v>#REF!</v>
      </c>
      <c r="H12" s="583" t="e">
        <f t="shared" si="1"/>
        <v>#REF!</v>
      </c>
    </row>
    <row r="13" spans="1:12" ht="15.75" x14ac:dyDescent="0.25">
      <c r="A13">
        <v>3</v>
      </c>
      <c r="B13" t="s">
        <v>11</v>
      </c>
      <c r="E13" s="259"/>
      <c r="F13" s="352" t="e">
        <f>'résultat analytique 2'!#REF!</f>
        <v>#REF!</v>
      </c>
      <c r="G13" s="582" t="e">
        <f t="shared" si="2"/>
        <v>#REF!</v>
      </c>
      <c r="H13" s="583" t="e">
        <f t="shared" si="1"/>
        <v>#REF!</v>
      </c>
    </row>
    <row r="14" spans="1:12" ht="15.75" x14ac:dyDescent="0.25">
      <c r="A14">
        <v>4</v>
      </c>
      <c r="B14" t="s">
        <v>12</v>
      </c>
      <c r="E14" s="258"/>
      <c r="F14" s="352" t="e">
        <f>'résultat analytique 2'!#REF!</f>
        <v>#REF!</v>
      </c>
      <c r="G14" s="581" t="e">
        <f t="shared" si="2"/>
        <v>#REF!</v>
      </c>
      <c r="H14" s="584" t="e">
        <f t="shared" si="1"/>
        <v>#REF!</v>
      </c>
    </row>
    <row r="15" spans="1:12" ht="15.75" x14ac:dyDescent="0.25">
      <c r="A15">
        <v>5</v>
      </c>
      <c r="B15" t="s">
        <v>13</v>
      </c>
      <c r="E15" s="259"/>
      <c r="F15" s="352" t="e">
        <f>'résultat analytique 2'!#REF!</f>
        <v>#REF!</v>
      </c>
      <c r="G15" s="581" t="e">
        <f t="shared" si="2"/>
        <v>#REF!</v>
      </c>
      <c r="H15" s="584" t="e">
        <f t="shared" si="1"/>
        <v>#REF!</v>
      </c>
    </row>
    <row r="16" spans="1:12" ht="15.75" x14ac:dyDescent="0.25">
      <c r="A16">
        <v>6</v>
      </c>
      <c r="B16" t="s">
        <v>14</v>
      </c>
      <c r="C16" t="s">
        <v>39</v>
      </c>
      <c r="E16" s="258"/>
      <c r="F16" s="352" t="e">
        <f>'résultat analytique 2'!#REF!</f>
        <v>#REF!</v>
      </c>
      <c r="G16" s="582" t="e">
        <f t="shared" si="2"/>
        <v>#REF!</v>
      </c>
      <c r="H16" s="583" t="e">
        <f t="shared" si="1"/>
        <v>#REF!</v>
      </c>
      <c r="I16" t="s">
        <v>39</v>
      </c>
    </row>
    <row r="17" spans="1:8" ht="15.75" x14ac:dyDescent="0.25">
      <c r="A17">
        <v>7</v>
      </c>
      <c r="B17" t="s">
        <v>15</v>
      </c>
      <c r="E17" s="258"/>
      <c r="F17" s="352" t="e">
        <f>'résultat analytique 2'!#REF!</f>
        <v>#REF!</v>
      </c>
      <c r="G17" s="581" t="e">
        <f t="shared" si="2"/>
        <v>#REF!</v>
      </c>
      <c r="H17" s="584" t="e">
        <f t="shared" si="1"/>
        <v>#REF!</v>
      </c>
    </row>
    <row r="18" spans="1:8" ht="15.75" x14ac:dyDescent="0.25">
      <c r="A18">
        <v>8</v>
      </c>
      <c r="B18" t="s">
        <v>16</v>
      </c>
      <c r="E18" s="258"/>
      <c r="F18" s="352" t="e">
        <f>'résultat analytique 2'!#REF!</f>
        <v>#REF!</v>
      </c>
      <c r="G18" s="582" t="e">
        <f t="shared" si="2"/>
        <v>#REF!</v>
      </c>
      <c r="H18" s="583" t="e">
        <f t="shared" si="1"/>
        <v>#REF!</v>
      </c>
    </row>
    <row r="19" spans="1:8" ht="15.75" x14ac:dyDescent="0.25">
      <c r="A19">
        <v>9</v>
      </c>
      <c r="B19" t="s">
        <v>17</v>
      </c>
      <c r="E19" s="259"/>
      <c r="F19" s="352" t="e">
        <f>'résultat analytique 2'!#REF!</f>
        <v>#REF!</v>
      </c>
      <c r="G19" s="581" t="e">
        <f t="shared" si="2"/>
        <v>#REF!</v>
      </c>
      <c r="H19" s="584" t="e">
        <f t="shared" si="1"/>
        <v>#REF!</v>
      </c>
    </row>
    <row r="20" spans="1:8" ht="15.75" x14ac:dyDescent="0.25">
      <c r="A20">
        <v>10</v>
      </c>
      <c r="B20" t="s">
        <v>18</v>
      </c>
      <c r="E20" s="259"/>
      <c r="F20" s="352" t="e">
        <f>'résultat analytique 2'!#REF!</f>
        <v>#REF!</v>
      </c>
      <c r="G20" s="581" t="e">
        <f t="shared" si="2"/>
        <v>#REF!</v>
      </c>
      <c r="H20" s="584" t="e">
        <f t="shared" si="1"/>
        <v>#REF!</v>
      </c>
    </row>
    <row r="21" spans="1:8" ht="15.75" x14ac:dyDescent="0.25">
      <c r="A21">
        <v>11</v>
      </c>
      <c r="B21" t="s">
        <v>19</v>
      </c>
      <c r="E21" s="259"/>
      <c r="F21" s="352" t="e">
        <f>'résultat analytique 2'!#REF!</f>
        <v>#REF!</v>
      </c>
      <c r="G21" s="582" t="e">
        <f t="shared" si="2"/>
        <v>#REF!</v>
      </c>
      <c r="H21" s="583" t="e">
        <f t="shared" si="1"/>
        <v>#REF!</v>
      </c>
    </row>
    <row r="22" spans="1:8" ht="15.75" x14ac:dyDescent="0.25">
      <c r="A22">
        <v>12</v>
      </c>
      <c r="B22" t="s">
        <v>20</v>
      </c>
      <c r="E22" s="259"/>
      <c r="F22" s="352" t="e">
        <f>'résultat analytique 2'!#REF!</f>
        <v>#REF!</v>
      </c>
      <c r="G22" s="581" t="e">
        <f t="shared" si="2"/>
        <v>#REF!</v>
      </c>
      <c r="H22" s="584" t="e">
        <f t="shared" si="1"/>
        <v>#REF!</v>
      </c>
    </row>
    <row r="23" spans="1:8" ht="15.75" x14ac:dyDescent="0.25">
      <c r="A23">
        <v>13</v>
      </c>
      <c r="B23" t="s">
        <v>21</v>
      </c>
      <c r="E23" s="258"/>
      <c r="F23" s="352" t="e">
        <f>'résultat analytique 2'!#REF!</f>
        <v>#REF!</v>
      </c>
      <c r="G23" s="581" t="e">
        <f t="shared" si="2"/>
        <v>#REF!</v>
      </c>
      <c r="H23" s="584" t="e">
        <f t="shared" si="1"/>
        <v>#REF!</v>
      </c>
    </row>
    <row r="24" spans="1:8" ht="15.75" x14ac:dyDescent="0.25">
      <c r="A24">
        <v>14</v>
      </c>
      <c r="B24" t="s">
        <v>22</v>
      </c>
      <c r="E24" s="258"/>
      <c r="F24" s="352" t="e">
        <f>'résultat analytique 2'!#REF!</f>
        <v>#REF!</v>
      </c>
      <c r="G24" s="582" t="e">
        <f t="shared" si="2"/>
        <v>#REF!</v>
      </c>
      <c r="H24" s="583" t="e">
        <f t="shared" si="1"/>
        <v>#REF!</v>
      </c>
    </row>
    <row r="25" spans="1:8" ht="15.75" x14ac:dyDescent="0.25">
      <c r="A25">
        <v>16</v>
      </c>
      <c r="B25" t="s">
        <v>23</v>
      </c>
      <c r="E25" s="258"/>
      <c r="F25" s="352" t="e">
        <f>'résultat analytique 2'!#REF!</f>
        <v>#REF!</v>
      </c>
      <c r="G25" s="582" t="e">
        <f t="shared" si="2"/>
        <v>#REF!</v>
      </c>
      <c r="H25" s="583" t="e">
        <f t="shared" si="1"/>
        <v>#REF!</v>
      </c>
    </row>
    <row r="26" spans="1:8" ht="15.75" x14ac:dyDescent="0.25">
      <c r="A26">
        <v>17</v>
      </c>
      <c r="B26" t="s">
        <v>24</v>
      </c>
      <c r="E26" s="258"/>
      <c r="F26" s="352" t="e">
        <f>'résultat analytique 2'!#REF!</f>
        <v>#REF!</v>
      </c>
      <c r="G26" s="257" t="e">
        <f t="shared" si="2"/>
        <v>#REF!</v>
      </c>
      <c r="H26" s="536" t="e">
        <f t="shared" si="1"/>
        <v>#REF!</v>
      </c>
    </row>
    <row r="27" spans="1:8" ht="15.75" x14ac:dyDescent="0.25">
      <c r="A27">
        <v>18</v>
      </c>
      <c r="B27" t="s">
        <v>25</v>
      </c>
      <c r="E27" s="259"/>
      <c r="F27" s="352" t="e">
        <f>'résultat analytique 2'!#REF!</f>
        <v>#REF!</v>
      </c>
      <c r="G27" s="257" t="e">
        <f t="shared" si="2"/>
        <v>#REF!</v>
      </c>
      <c r="H27" s="536" t="e">
        <f t="shared" si="1"/>
        <v>#REF!</v>
      </c>
    </row>
    <row r="28" spans="1:8" ht="15.75" x14ac:dyDescent="0.25">
      <c r="A28">
        <v>19</v>
      </c>
      <c r="B28" t="s">
        <v>26</v>
      </c>
      <c r="E28" s="259"/>
      <c r="F28" s="352" t="e">
        <f>'résultat analytique 2'!#REF!</f>
        <v>#REF!</v>
      </c>
      <c r="G28" s="257" t="e">
        <f t="shared" si="2"/>
        <v>#REF!</v>
      </c>
      <c r="H28" s="536" t="e">
        <f t="shared" si="1"/>
        <v>#REF!</v>
      </c>
    </row>
    <row r="29" spans="1:8" ht="15.75" x14ac:dyDescent="0.25">
      <c r="A29">
        <v>20</v>
      </c>
      <c r="B29" t="s">
        <v>27</v>
      </c>
      <c r="E29" s="259"/>
      <c r="F29" s="352" t="e">
        <f>'résultat analytique 2'!#REF!</f>
        <v>#REF!</v>
      </c>
      <c r="G29" s="257" t="e">
        <f t="shared" si="2"/>
        <v>#REF!</v>
      </c>
      <c r="H29" s="536" t="e">
        <f t="shared" si="1"/>
        <v>#REF!</v>
      </c>
    </row>
    <row r="30" spans="1:8" ht="15.75" x14ac:dyDescent="0.25">
      <c r="A30">
        <v>21</v>
      </c>
      <c r="B30" t="s">
        <v>28</v>
      </c>
      <c r="E30" s="258"/>
      <c r="F30" s="352" t="e">
        <f>'résultat analytique 2'!#REF!</f>
        <v>#REF!</v>
      </c>
      <c r="G30" s="257" t="e">
        <f t="shared" si="2"/>
        <v>#REF!</v>
      </c>
      <c r="H30" s="536" t="e">
        <f t="shared" si="1"/>
        <v>#REF!</v>
      </c>
    </row>
    <row r="31" spans="1:8" ht="15.75" x14ac:dyDescent="0.25">
      <c r="A31">
        <v>24</v>
      </c>
      <c r="B31" t="s">
        <v>6</v>
      </c>
      <c r="E31" s="260"/>
      <c r="F31" s="352" t="e">
        <f>'résultat analytique 2'!#REF!</f>
        <v>#REF!</v>
      </c>
      <c r="G31" s="257" t="e">
        <f>F31-E31</f>
        <v>#REF!</v>
      </c>
      <c r="H31" s="536" t="e">
        <f t="shared" si="1"/>
        <v>#REF!</v>
      </c>
    </row>
    <row r="32" spans="1:8" ht="15.75" x14ac:dyDescent="0.25">
      <c r="A32">
        <v>25</v>
      </c>
      <c r="B32" t="s">
        <v>5</v>
      </c>
      <c r="E32" s="259"/>
      <c r="F32" s="352" t="e">
        <f>'résultat analytique 2'!#REF!</f>
        <v>#REF!</v>
      </c>
      <c r="G32" s="257" t="e">
        <f t="shared" si="2"/>
        <v>#REF!</v>
      </c>
      <c r="H32" s="536" t="e">
        <f t="shared" si="1"/>
        <v>#REF!</v>
      </c>
    </row>
    <row r="33" spans="1:8" ht="15.75" x14ac:dyDescent="0.25">
      <c r="A33">
        <v>26</v>
      </c>
      <c r="B33" t="s">
        <v>110</v>
      </c>
      <c r="E33" s="260"/>
      <c r="F33" s="352" t="e">
        <f>'résultat analytique 2'!#REF!</f>
        <v>#REF!</v>
      </c>
      <c r="G33" s="257" t="e">
        <f t="shared" si="2"/>
        <v>#REF!</v>
      </c>
      <c r="H33" s="536" t="e">
        <f t="shared" si="1"/>
        <v>#REF!</v>
      </c>
    </row>
    <row r="34" spans="1:8" ht="16.5" thickBot="1" x14ac:dyDescent="0.3">
      <c r="A34">
        <v>29</v>
      </c>
      <c r="B34" t="s">
        <v>600</v>
      </c>
      <c r="E34" s="259">
        <v>0</v>
      </c>
      <c r="F34" s="352" t="e">
        <f>'résultat analytique 2'!#REF!</f>
        <v>#REF!</v>
      </c>
      <c r="G34" s="257" t="e">
        <f t="shared" si="2"/>
        <v>#REF!</v>
      </c>
      <c r="H34" s="539" t="s">
        <v>39</v>
      </c>
    </row>
    <row r="35" spans="1:8" ht="20.25" thickTop="1" thickBot="1" x14ac:dyDescent="0.35">
      <c r="A35" s="6" t="s">
        <v>30</v>
      </c>
      <c r="E35" s="458">
        <f>SUM(E11:E34)</f>
        <v>0</v>
      </c>
      <c r="F35" s="459" t="e">
        <f>SUM(F11:F34)</f>
        <v>#REF!</v>
      </c>
      <c r="G35" s="460" t="e">
        <f>SUM(G11:G34)</f>
        <v>#REF!</v>
      </c>
      <c r="H35" s="536" t="e">
        <f t="shared" si="1"/>
        <v>#REF!</v>
      </c>
    </row>
    <row r="36" spans="1:8" ht="20.25" thickTop="1" thickBot="1" x14ac:dyDescent="0.35">
      <c r="A36" s="6"/>
      <c r="B36" s="6" t="s">
        <v>31</v>
      </c>
      <c r="C36" s="6"/>
      <c r="E36" s="263">
        <f>E9-E35</f>
        <v>0</v>
      </c>
      <c r="F36" s="353" t="e">
        <f>F9-F35</f>
        <v>#REF!</v>
      </c>
      <c r="G36" s="262" t="e">
        <f t="shared" ref="G36:G42" si="3">F36-E36</f>
        <v>#REF!</v>
      </c>
      <c r="H36" s="540" t="e">
        <f t="shared" si="1"/>
        <v>#REF!</v>
      </c>
    </row>
    <row r="37" spans="1:8" ht="16.5" thickTop="1" x14ac:dyDescent="0.25">
      <c r="A37">
        <v>22</v>
      </c>
      <c r="B37" t="s">
        <v>32</v>
      </c>
      <c r="E37" s="259"/>
      <c r="F37" s="352" t="e">
        <f>'résultat analytique 2'!#REF!</f>
        <v>#REF!</v>
      </c>
      <c r="G37" s="257" t="e">
        <f t="shared" si="3"/>
        <v>#REF!</v>
      </c>
      <c r="H37" s="536" t="e">
        <f t="shared" si="1"/>
        <v>#REF!</v>
      </c>
    </row>
    <row r="38" spans="1:8" ht="16.5" thickBot="1" x14ac:dyDescent="0.3">
      <c r="A38" t="s">
        <v>34</v>
      </c>
      <c r="B38" t="s">
        <v>33</v>
      </c>
      <c r="E38" s="259"/>
      <c r="F38" s="352" t="e">
        <f>'résultat analytique 2'!#REF!</f>
        <v>#REF!</v>
      </c>
      <c r="G38" s="257" t="e">
        <f t="shared" si="3"/>
        <v>#REF!</v>
      </c>
      <c r="H38" s="536" t="e">
        <f t="shared" si="1"/>
        <v>#REF!</v>
      </c>
    </row>
    <row r="39" spans="1:8" ht="20.25" thickTop="1" thickBot="1" x14ac:dyDescent="0.35">
      <c r="A39">
        <v>23</v>
      </c>
      <c r="B39" s="8" t="s">
        <v>40</v>
      </c>
      <c r="C39" s="9"/>
      <c r="E39" s="266">
        <f>E37-E38</f>
        <v>0</v>
      </c>
      <c r="F39" s="455" t="e">
        <f>F37-F38</f>
        <v>#REF!</v>
      </c>
      <c r="G39" s="265" t="e">
        <f t="shared" si="3"/>
        <v>#REF!</v>
      </c>
      <c r="H39" s="541"/>
    </row>
    <row r="40" spans="1:8" ht="15.75" x14ac:dyDescent="0.25">
      <c r="A40">
        <v>23</v>
      </c>
      <c r="B40" t="s">
        <v>35</v>
      </c>
      <c r="E40" s="259">
        <v>0</v>
      </c>
      <c r="F40" s="352" t="e">
        <f>'résultat analytique 2'!#REF!</f>
        <v>#REF!</v>
      </c>
      <c r="G40" s="257" t="e">
        <f t="shared" si="3"/>
        <v>#REF!</v>
      </c>
      <c r="H40" s="536" t="s">
        <v>39</v>
      </c>
    </row>
    <row r="41" spans="1:8" ht="19.5" thickBot="1" x14ac:dyDescent="0.35">
      <c r="A41" s="6"/>
      <c r="B41" t="s">
        <v>36</v>
      </c>
      <c r="E41" s="259"/>
      <c r="F41" s="352" t="e">
        <f>'résultat analytique 2'!#REF!</f>
        <v>#REF!</v>
      </c>
      <c r="G41" s="257" t="e">
        <f t="shared" si="3"/>
        <v>#REF!</v>
      </c>
      <c r="H41" s="536" t="s">
        <v>666</v>
      </c>
    </row>
    <row r="42" spans="1:8" ht="20.25" thickTop="1" thickBot="1" x14ac:dyDescent="0.35">
      <c r="B42" s="8"/>
      <c r="C42" s="9"/>
      <c r="E42" s="267">
        <f>E40+E41</f>
        <v>0</v>
      </c>
      <c r="F42" s="456" t="e">
        <f>F40-F41</f>
        <v>#REF!</v>
      </c>
      <c r="G42" s="265" t="e">
        <f t="shared" si="3"/>
        <v>#REF!</v>
      </c>
      <c r="H42" s="542" t="s">
        <v>666</v>
      </c>
    </row>
    <row r="43" spans="1:8" ht="20.25" thickTop="1" thickBot="1" x14ac:dyDescent="0.35">
      <c r="E43" s="269">
        <f>E36+E39+E42</f>
        <v>0</v>
      </c>
      <c r="F43" s="457" t="e">
        <f>F36+F39+F42</f>
        <v>#REF!</v>
      </c>
      <c r="G43" s="268" t="e">
        <f>G36+G39+G42</f>
        <v>#REF!</v>
      </c>
      <c r="H43" s="543" t="s">
        <v>666</v>
      </c>
    </row>
    <row r="44" spans="1:8" ht="20.25" thickTop="1" thickBot="1" x14ac:dyDescent="0.35">
      <c r="A44" s="6"/>
      <c r="E44" s="271"/>
      <c r="F44" s="261"/>
      <c r="G44" s="270">
        <f>F44-E44</f>
        <v>0</v>
      </c>
      <c r="H44" s="544"/>
    </row>
    <row r="45" spans="1:8" ht="15.75" thickTop="1" x14ac:dyDescent="0.25"/>
  </sheetData>
  <phoneticPr fontId="44" type="noConversion"/>
  <pageMargins left="0.35433070866141736" right="0.23622047244094491" top="0.94488188976377963" bottom="0.74803149606299213" header="0.31496062992125984" footer="0.31496062992125984"/>
  <pageSetup paperSize="9" scale="90" orientation="portrait" horizontalDpi="200" verticalDpi="200" r:id="rId1"/>
  <headerFooter>
    <oddHeader>&amp;L&amp;"-,Gras"&amp;18FFSB&amp;C&amp;"-,Gras"&amp;14RESULTAT AVEC % RECETTES ET DEPENSES REALISEES
ET BUDGET 2012</oddHeader>
    <oddFooter>&amp;C&amp;"-,Gras"&amp;12TRESORERIE GENERALE / CONTROLEUR DE GESTION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13"/>
  <sheetViews>
    <sheetView zoomScale="110" zoomScaleNormal="110" workbookViewId="0">
      <pane ySplit="1" topLeftCell="A98" activePane="bottomLeft" state="frozen"/>
      <selection pane="bottomLeft" activeCell="B1" sqref="B1"/>
    </sheetView>
  </sheetViews>
  <sheetFormatPr baseColWidth="10" defaultRowHeight="15" x14ac:dyDescent="0.25"/>
  <cols>
    <col min="1" max="1" width="11" style="15" customWidth="1"/>
    <col min="2" max="2" width="28.5703125" customWidth="1"/>
    <col min="3" max="3" width="17.5703125" bestFit="1" customWidth="1"/>
    <col min="4" max="4" width="17.7109375" style="117" bestFit="1" customWidth="1"/>
    <col min="5" max="5" width="15.5703125" style="133" bestFit="1" customWidth="1"/>
    <col min="7" max="7" width="12.5703125" bestFit="1" customWidth="1"/>
  </cols>
  <sheetData>
    <row r="1" spans="1:7" ht="35.1" customHeight="1" thickTop="1" thickBot="1" x14ac:dyDescent="0.35">
      <c r="A1" s="15" t="s">
        <v>319</v>
      </c>
      <c r="B1" s="277" t="s">
        <v>339</v>
      </c>
      <c r="C1" s="854" t="s">
        <v>1207</v>
      </c>
      <c r="D1" s="1381" t="s">
        <v>1211</v>
      </c>
      <c r="E1" s="182" t="s">
        <v>343</v>
      </c>
      <c r="F1" s="354"/>
      <c r="G1" s="354"/>
    </row>
    <row r="2" spans="1:7" ht="21" customHeight="1" thickTop="1" thickBot="1" x14ac:dyDescent="0.35">
      <c r="A2" s="301" t="s">
        <v>65</v>
      </c>
      <c r="B2" s="137"/>
      <c r="C2" s="366">
        <f>SUM(C3,C13,C22,C30,C39,C48)</f>
        <v>122250</v>
      </c>
      <c r="D2" s="662">
        <f>D3+D13+D22+D30+D39+D48</f>
        <v>119888</v>
      </c>
      <c r="E2" s="880">
        <f>SUM(C2-D2)</f>
        <v>2362</v>
      </c>
    </row>
    <row r="3" spans="1:7" ht="16.5" thickTop="1" x14ac:dyDescent="0.25">
      <c r="A3" s="302" t="s">
        <v>66</v>
      </c>
      <c r="C3" s="367">
        <f>SUM(C5:C10)</f>
        <v>26500</v>
      </c>
      <c r="D3" s="663">
        <f>SUM(D5:D11)</f>
        <v>25320</v>
      </c>
      <c r="E3" s="882">
        <f>SUM(C3-D3)</f>
        <v>1180</v>
      </c>
    </row>
    <row r="4" spans="1:7" ht="3" customHeight="1" x14ac:dyDescent="0.25">
      <c r="C4" s="359"/>
      <c r="D4" s="664"/>
      <c r="E4" s="882">
        <f t="shared" ref="E4:E11" si="0">SUM(C4-D4)</f>
        <v>0</v>
      </c>
    </row>
    <row r="5" spans="1:7" ht="15.75" x14ac:dyDescent="0.25">
      <c r="A5" s="306" t="s">
        <v>374</v>
      </c>
      <c r="B5" t="s">
        <v>67</v>
      </c>
      <c r="C5" s="359">
        <v>18000</v>
      </c>
      <c r="D5" s="665">
        <v>18000</v>
      </c>
      <c r="E5" s="892">
        <f t="shared" si="0"/>
        <v>0</v>
      </c>
    </row>
    <row r="6" spans="1:7" ht="15.75" x14ac:dyDescent="0.25">
      <c r="A6" s="306" t="s">
        <v>375</v>
      </c>
      <c r="B6" t="s">
        <v>68</v>
      </c>
      <c r="C6" s="359">
        <v>3200</v>
      </c>
      <c r="D6" s="665">
        <v>3832</v>
      </c>
      <c r="E6" s="892">
        <f t="shared" si="0"/>
        <v>-632</v>
      </c>
    </row>
    <row r="7" spans="1:7" ht="15.75" x14ac:dyDescent="0.25">
      <c r="A7" s="306" t="s">
        <v>648</v>
      </c>
      <c r="B7" t="s">
        <v>69</v>
      </c>
      <c r="C7" s="359">
        <v>2400</v>
      </c>
      <c r="D7" s="665">
        <v>1000</v>
      </c>
      <c r="E7" s="892">
        <f t="shared" si="0"/>
        <v>1400</v>
      </c>
    </row>
    <row r="8" spans="1:7" ht="15.75" x14ac:dyDescent="0.25">
      <c r="A8" s="306" t="s">
        <v>376</v>
      </c>
      <c r="B8" t="s">
        <v>127</v>
      </c>
      <c r="C8" s="359">
        <v>2500</v>
      </c>
      <c r="D8" s="665">
        <v>2488</v>
      </c>
      <c r="E8" s="892">
        <f t="shared" si="0"/>
        <v>12</v>
      </c>
    </row>
    <row r="9" spans="1:7" ht="15.75" x14ac:dyDescent="0.25">
      <c r="A9" s="306" t="s">
        <v>377</v>
      </c>
      <c r="B9" t="s">
        <v>71</v>
      </c>
      <c r="C9" s="359">
        <v>400</v>
      </c>
      <c r="D9" s="665"/>
      <c r="E9" s="892">
        <f t="shared" si="0"/>
        <v>400</v>
      </c>
    </row>
    <row r="10" spans="1:7" ht="15.75" x14ac:dyDescent="0.25">
      <c r="A10" s="306" t="s">
        <v>611</v>
      </c>
      <c r="B10" t="s">
        <v>182</v>
      </c>
      <c r="C10" s="359"/>
      <c r="D10" s="665"/>
      <c r="E10" s="892">
        <f t="shared" si="0"/>
        <v>0</v>
      </c>
    </row>
    <row r="11" spans="1:7" ht="15.75" x14ac:dyDescent="0.25">
      <c r="A11" s="306" t="s">
        <v>708</v>
      </c>
      <c r="B11" t="s">
        <v>709</v>
      </c>
      <c r="C11" s="359"/>
      <c r="D11" s="665"/>
      <c r="E11" s="892">
        <f t="shared" si="0"/>
        <v>0</v>
      </c>
    </row>
    <row r="12" spans="1:7" ht="3.95" customHeight="1" x14ac:dyDescent="0.25">
      <c r="A12" s="303"/>
      <c r="B12" s="19"/>
      <c r="C12" s="287"/>
      <c r="D12" s="886"/>
      <c r="E12" s="883"/>
    </row>
    <row r="13" spans="1:7" ht="15.75" x14ac:dyDescent="0.25">
      <c r="A13" s="302" t="s">
        <v>72</v>
      </c>
      <c r="C13" s="367">
        <f>SUM(C15:C20)</f>
        <v>23000</v>
      </c>
      <c r="D13" s="663">
        <f>SUM(D14:D20)</f>
        <v>17728</v>
      </c>
      <c r="E13" s="897">
        <f>SUM(C13-D13)</f>
        <v>5272</v>
      </c>
    </row>
    <row r="14" spans="1:7" ht="3" customHeight="1" x14ac:dyDescent="0.25">
      <c r="C14" s="359"/>
      <c r="D14" s="665"/>
      <c r="E14" s="881">
        <f t="shared" ref="E14" si="1">D14-C14</f>
        <v>0</v>
      </c>
    </row>
    <row r="15" spans="1:7" x14ac:dyDescent="0.25">
      <c r="A15" s="306" t="s">
        <v>378</v>
      </c>
      <c r="B15" t="s">
        <v>67</v>
      </c>
      <c r="C15" s="359">
        <v>8000</v>
      </c>
      <c r="D15" s="665">
        <v>8000</v>
      </c>
      <c r="E15" s="898">
        <f>SUM(C15-D15)</f>
        <v>0</v>
      </c>
    </row>
    <row r="16" spans="1:7" x14ac:dyDescent="0.25">
      <c r="A16" s="306" t="s">
        <v>379</v>
      </c>
      <c r="B16" t="s">
        <v>68</v>
      </c>
      <c r="C16" s="359">
        <v>7350</v>
      </c>
      <c r="D16" s="665">
        <v>5879</v>
      </c>
      <c r="E16" s="893">
        <f>SUM(C16-D16)</f>
        <v>1471</v>
      </c>
    </row>
    <row r="17" spans="1:5" x14ac:dyDescent="0.25">
      <c r="A17" s="306" t="s">
        <v>380</v>
      </c>
      <c r="B17" t="s">
        <v>69</v>
      </c>
      <c r="C17" s="359">
        <v>6000</v>
      </c>
      <c r="D17" s="665">
        <v>2200</v>
      </c>
      <c r="E17" s="893">
        <f t="shared" ref="E17:E20" si="2">SUM(C17-D17)</f>
        <v>3800</v>
      </c>
    </row>
    <row r="18" spans="1:5" x14ac:dyDescent="0.25">
      <c r="A18" s="306" t="s">
        <v>381</v>
      </c>
      <c r="B18" t="s">
        <v>127</v>
      </c>
      <c r="C18" s="359">
        <v>1650</v>
      </c>
      <c r="D18" s="665">
        <v>1849</v>
      </c>
      <c r="E18" s="893">
        <f t="shared" si="2"/>
        <v>-199</v>
      </c>
    </row>
    <row r="19" spans="1:5" x14ac:dyDescent="0.25">
      <c r="A19" s="306" t="s">
        <v>613</v>
      </c>
      <c r="B19" t="s">
        <v>614</v>
      </c>
      <c r="C19" s="359"/>
      <c r="D19" s="665"/>
      <c r="E19" s="893">
        <f t="shared" si="2"/>
        <v>0</v>
      </c>
    </row>
    <row r="20" spans="1:5" x14ac:dyDescent="0.25">
      <c r="A20" s="306" t="s">
        <v>635</v>
      </c>
      <c r="B20" t="s">
        <v>182</v>
      </c>
      <c r="C20" s="359"/>
      <c r="D20" s="665">
        <v>-200</v>
      </c>
      <c r="E20" s="893">
        <f t="shared" si="2"/>
        <v>200</v>
      </c>
    </row>
    <row r="21" spans="1:5" ht="3.95" customHeight="1" x14ac:dyDescent="0.25">
      <c r="A21" s="303"/>
      <c r="B21" s="19"/>
      <c r="C21" s="287"/>
      <c r="D21" s="886"/>
      <c r="E21" s="883"/>
    </row>
    <row r="22" spans="1:5" ht="15.75" x14ac:dyDescent="0.25">
      <c r="A22" s="302" t="s">
        <v>73</v>
      </c>
      <c r="C22" s="367">
        <f>SUM(C24:C27)</f>
        <v>17000</v>
      </c>
      <c r="D22" s="663">
        <f>SUM(D24:D28)</f>
        <v>10220</v>
      </c>
      <c r="E22" s="897">
        <f>SUM(C22-D22)</f>
        <v>6780</v>
      </c>
    </row>
    <row r="23" spans="1:5" ht="3" customHeight="1" x14ac:dyDescent="0.25">
      <c r="C23" s="359"/>
      <c r="D23" s="666"/>
      <c r="E23" s="884"/>
    </row>
    <row r="24" spans="1:5" x14ac:dyDescent="0.25">
      <c r="A24" s="15" t="s">
        <v>382</v>
      </c>
      <c r="B24" t="s">
        <v>67</v>
      </c>
      <c r="C24" s="359">
        <v>4500</v>
      </c>
      <c r="D24" s="665">
        <v>4500</v>
      </c>
      <c r="E24" s="893">
        <f>C24-D24</f>
        <v>0</v>
      </c>
    </row>
    <row r="25" spans="1:5" x14ac:dyDescent="0.25">
      <c r="A25" s="15" t="s">
        <v>383</v>
      </c>
      <c r="B25" t="s">
        <v>68</v>
      </c>
      <c r="C25" s="359">
        <v>7050</v>
      </c>
      <c r="D25" s="665">
        <v>4337</v>
      </c>
      <c r="E25" s="893">
        <f t="shared" ref="E25:E28" si="3">SUM(C25-D25)</f>
        <v>2713</v>
      </c>
    </row>
    <row r="26" spans="1:5" x14ac:dyDescent="0.25">
      <c r="A26" s="15" t="s">
        <v>384</v>
      </c>
      <c r="B26" t="s">
        <v>69</v>
      </c>
      <c r="C26" s="359">
        <v>5000</v>
      </c>
      <c r="D26" s="665">
        <v>800</v>
      </c>
      <c r="E26" s="893">
        <f t="shared" si="3"/>
        <v>4200</v>
      </c>
    </row>
    <row r="27" spans="1:5" x14ac:dyDescent="0.25">
      <c r="A27" s="15" t="s">
        <v>385</v>
      </c>
      <c r="B27" t="s">
        <v>127</v>
      </c>
      <c r="C27" s="359">
        <v>450</v>
      </c>
      <c r="D27" s="665">
        <v>583</v>
      </c>
      <c r="E27" s="893">
        <f t="shared" si="3"/>
        <v>-133</v>
      </c>
    </row>
    <row r="28" spans="1:5" x14ac:dyDescent="0.25">
      <c r="A28" s="15" t="s">
        <v>632</v>
      </c>
      <c r="B28" t="s">
        <v>419</v>
      </c>
      <c r="C28" s="359"/>
      <c r="D28" s="667"/>
      <c r="E28" s="893">
        <f t="shared" si="3"/>
        <v>0</v>
      </c>
    </row>
    <row r="29" spans="1:5" ht="3.95" customHeight="1" x14ac:dyDescent="0.25">
      <c r="A29" s="303"/>
      <c r="B29" s="19"/>
      <c r="C29" s="287"/>
      <c r="D29" s="886"/>
      <c r="E29" s="883"/>
    </row>
    <row r="30" spans="1:5" ht="15.75" x14ac:dyDescent="0.25">
      <c r="A30" s="302" t="s">
        <v>74</v>
      </c>
      <c r="C30" s="367">
        <f>SUM(C32:C36)</f>
        <v>10000</v>
      </c>
      <c r="D30" s="663">
        <f>SUM(D32:D37)</f>
        <v>12244</v>
      </c>
      <c r="E30" s="897">
        <f>SUM(C30-D30)</f>
        <v>-2244</v>
      </c>
    </row>
    <row r="31" spans="1:5" ht="3" customHeight="1" x14ac:dyDescent="0.25">
      <c r="C31" s="359"/>
      <c r="D31" s="665"/>
      <c r="E31" s="881">
        <f t="shared" ref="E31" si="4">D31-C31</f>
        <v>0</v>
      </c>
    </row>
    <row r="32" spans="1:5" x14ac:dyDescent="0.25">
      <c r="A32" s="15" t="s">
        <v>386</v>
      </c>
      <c r="B32" t="s">
        <v>67</v>
      </c>
      <c r="C32" s="359">
        <v>4000</v>
      </c>
      <c r="D32" s="665">
        <v>4000</v>
      </c>
      <c r="E32" s="893">
        <f>C32-D32</f>
        <v>0</v>
      </c>
    </row>
    <row r="33" spans="1:5" x14ac:dyDescent="0.25">
      <c r="A33" s="15" t="s">
        <v>387</v>
      </c>
      <c r="B33" t="s">
        <v>68</v>
      </c>
      <c r="C33" s="359">
        <v>4700</v>
      </c>
      <c r="D33" s="665">
        <v>6739</v>
      </c>
      <c r="E33" s="893">
        <f>SUM(C33-D33)</f>
        <v>-2039</v>
      </c>
    </row>
    <row r="34" spans="1:5" x14ac:dyDescent="0.25">
      <c r="A34" s="15" t="s">
        <v>388</v>
      </c>
      <c r="B34" t="s">
        <v>69</v>
      </c>
      <c r="C34" s="359">
        <v>1100</v>
      </c>
      <c r="D34" s="665">
        <v>1400</v>
      </c>
      <c r="E34" s="893">
        <f t="shared" ref="E34:E36" si="5">SUM(C34-D34)</f>
        <v>-300</v>
      </c>
    </row>
    <row r="35" spans="1:5" x14ac:dyDescent="0.25">
      <c r="A35" s="15" t="s">
        <v>389</v>
      </c>
      <c r="B35" t="s">
        <v>127</v>
      </c>
      <c r="C35" s="359">
        <v>200</v>
      </c>
      <c r="D35" s="665">
        <v>105</v>
      </c>
      <c r="E35" s="893">
        <f t="shared" si="5"/>
        <v>95</v>
      </c>
    </row>
    <row r="36" spans="1:5" x14ac:dyDescent="0.25">
      <c r="A36" s="15" t="s">
        <v>633</v>
      </c>
      <c r="B36" t="s">
        <v>182</v>
      </c>
      <c r="C36" s="359"/>
      <c r="D36" s="665"/>
      <c r="E36" s="893">
        <f t="shared" si="5"/>
        <v>0</v>
      </c>
    </row>
    <row r="37" spans="1:5" x14ac:dyDescent="0.25">
      <c r="A37" s="15" t="s">
        <v>1163</v>
      </c>
      <c r="B37" t="s">
        <v>614</v>
      </c>
      <c r="C37" s="359"/>
      <c r="D37" s="667"/>
      <c r="E37" s="893"/>
    </row>
    <row r="38" spans="1:5" ht="3.95" customHeight="1" x14ac:dyDescent="0.25">
      <c r="A38" s="303"/>
      <c r="B38" s="19"/>
      <c r="C38" s="585"/>
      <c r="D38" s="887"/>
      <c r="E38" s="885"/>
    </row>
    <row r="39" spans="1:5" ht="15" customHeight="1" x14ac:dyDescent="0.25">
      <c r="A39" s="302" t="s">
        <v>75</v>
      </c>
      <c r="C39" s="367">
        <f>SUM(C41:C44)</f>
        <v>5750</v>
      </c>
      <c r="D39" s="663">
        <f>SUM(D41:D46)</f>
        <v>8342</v>
      </c>
      <c r="E39" s="897">
        <f>SUM(C39-D39)</f>
        <v>-2592</v>
      </c>
    </row>
    <row r="40" spans="1:5" ht="5.0999999999999996" customHeight="1" x14ac:dyDescent="0.25">
      <c r="C40" s="359"/>
      <c r="D40" s="666"/>
      <c r="E40" s="884"/>
    </row>
    <row r="41" spans="1:5" x14ac:dyDescent="0.25">
      <c r="A41" s="15" t="s">
        <v>390</v>
      </c>
      <c r="B41" t="s">
        <v>67</v>
      </c>
      <c r="C41" s="359">
        <v>4000</v>
      </c>
      <c r="D41" s="665">
        <v>4000</v>
      </c>
      <c r="E41" s="893">
        <f>C41-D41</f>
        <v>0</v>
      </c>
    </row>
    <row r="42" spans="1:5" x14ac:dyDescent="0.25">
      <c r="A42" s="15" t="s">
        <v>391</v>
      </c>
      <c r="B42" t="s">
        <v>68</v>
      </c>
      <c r="C42" s="359">
        <v>1100</v>
      </c>
      <c r="D42" s="665">
        <v>4060</v>
      </c>
      <c r="E42" s="893">
        <f>SUM(C42-D42)</f>
        <v>-2960</v>
      </c>
    </row>
    <row r="43" spans="1:5" x14ac:dyDescent="0.25">
      <c r="A43" s="15" t="s">
        <v>392</v>
      </c>
      <c r="B43" t="s">
        <v>69</v>
      </c>
      <c r="C43" s="359">
        <v>400</v>
      </c>
      <c r="D43" s="665">
        <v>200</v>
      </c>
      <c r="E43" s="893">
        <f t="shared" ref="E43:E46" si="6">SUM(C43-D43)</f>
        <v>200</v>
      </c>
    </row>
    <row r="44" spans="1:5" x14ac:dyDescent="0.25">
      <c r="A44" s="15" t="s">
        <v>393</v>
      </c>
      <c r="B44" t="s">
        <v>127</v>
      </c>
      <c r="C44" s="359">
        <v>250</v>
      </c>
      <c r="D44" s="665">
        <v>582</v>
      </c>
      <c r="E44" s="893">
        <f t="shared" si="6"/>
        <v>-332</v>
      </c>
    </row>
    <row r="45" spans="1:5" x14ac:dyDescent="0.25">
      <c r="A45" s="15" t="s">
        <v>930</v>
      </c>
      <c r="B45" t="s">
        <v>182</v>
      </c>
      <c r="C45" s="359"/>
      <c r="D45" s="665">
        <v>-500</v>
      </c>
      <c r="E45" s="893"/>
    </row>
    <row r="46" spans="1:5" x14ac:dyDescent="0.25">
      <c r="A46" s="15" t="s">
        <v>706</v>
      </c>
      <c r="B46" t="s">
        <v>707</v>
      </c>
      <c r="C46" s="359"/>
      <c r="D46" s="665"/>
      <c r="E46" s="893">
        <f t="shared" si="6"/>
        <v>0</v>
      </c>
    </row>
    <row r="47" spans="1:5" ht="3.75" customHeight="1" x14ac:dyDescent="0.25">
      <c r="A47" s="303"/>
      <c r="B47" s="19"/>
      <c r="C47" s="287"/>
      <c r="D47" s="886"/>
      <c r="E47" s="883"/>
    </row>
    <row r="48" spans="1:5" ht="12.75" customHeight="1" x14ac:dyDescent="0.25">
      <c r="A48" s="302" t="s">
        <v>76</v>
      </c>
      <c r="C48" s="368">
        <f>SUM(C49:C56)</f>
        <v>40000</v>
      </c>
      <c r="D48" s="663">
        <f>SUM(D50:D56)</f>
        <v>46034</v>
      </c>
      <c r="E48" s="897">
        <f>SUM(C48-D48)</f>
        <v>-6034</v>
      </c>
    </row>
    <row r="49" spans="1:7" ht="12.75" customHeight="1" x14ac:dyDescent="0.25">
      <c r="A49" s="302"/>
      <c r="C49" s="374"/>
      <c r="D49" s="663"/>
      <c r="E49" s="894"/>
    </row>
    <row r="50" spans="1:7" x14ac:dyDescent="0.25">
      <c r="A50" s="15" t="s">
        <v>395</v>
      </c>
      <c r="B50" t="s">
        <v>78</v>
      </c>
      <c r="C50" s="359">
        <v>7100</v>
      </c>
      <c r="D50" s="665">
        <v>6786</v>
      </c>
      <c r="E50" s="893">
        <f>SUM(C50-D50)</f>
        <v>314</v>
      </c>
    </row>
    <row r="51" spans="1:7" x14ac:dyDescent="0.25">
      <c r="A51" s="15" t="s">
        <v>1284</v>
      </c>
      <c r="B51" t="s">
        <v>1285</v>
      </c>
      <c r="C51" s="359"/>
      <c r="D51" s="665">
        <v>500</v>
      </c>
      <c r="E51" s="893">
        <f>SUM(C51-D51)</f>
        <v>-500</v>
      </c>
    </row>
    <row r="52" spans="1:7" ht="13.5" customHeight="1" x14ac:dyDescent="0.25">
      <c r="A52" s="15" t="s">
        <v>396</v>
      </c>
      <c r="B52" t="s">
        <v>127</v>
      </c>
      <c r="C52" s="359">
        <v>100</v>
      </c>
      <c r="D52" s="665">
        <v>386</v>
      </c>
      <c r="E52" s="893">
        <f t="shared" ref="E52:E56" si="7">SUM(C52-D52)</f>
        <v>-286</v>
      </c>
    </row>
    <row r="53" spans="1:7" x14ac:dyDescent="0.25">
      <c r="A53" s="15" t="s">
        <v>394</v>
      </c>
      <c r="B53" t="s">
        <v>77</v>
      </c>
      <c r="C53" s="359">
        <v>2800</v>
      </c>
      <c r="D53" s="665">
        <v>2800</v>
      </c>
      <c r="E53" s="893">
        <f t="shared" si="7"/>
        <v>0</v>
      </c>
    </row>
    <row r="54" spans="1:7" ht="15" customHeight="1" x14ac:dyDescent="0.25">
      <c r="A54" s="15" t="s">
        <v>634</v>
      </c>
      <c r="B54" t="s">
        <v>182</v>
      </c>
      <c r="C54" s="359"/>
      <c r="D54" s="665"/>
      <c r="E54" s="893">
        <f t="shared" si="7"/>
        <v>0</v>
      </c>
    </row>
    <row r="55" spans="1:7" ht="4.5" hidden="1" customHeight="1" x14ac:dyDescent="0.25">
      <c r="A55" s="62"/>
      <c r="B55" s="11"/>
      <c r="C55" s="13"/>
      <c r="D55" s="667"/>
      <c r="E55" s="893">
        <f t="shared" si="7"/>
        <v>0</v>
      </c>
    </row>
    <row r="56" spans="1:7" ht="15" customHeight="1" thickBot="1" x14ac:dyDescent="0.3">
      <c r="A56" s="62" t="s">
        <v>1167</v>
      </c>
      <c r="B56" s="11" t="s">
        <v>1168</v>
      </c>
      <c r="C56" s="370">
        <v>30000</v>
      </c>
      <c r="D56" s="667">
        <v>35562</v>
      </c>
      <c r="E56" s="893">
        <f t="shared" si="7"/>
        <v>-5562</v>
      </c>
    </row>
    <row r="57" spans="1:7" ht="22.5" customHeight="1" thickTop="1" thickBot="1" x14ac:dyDescent="0.35">
      <c r="A57" s="301" t="s">
        <v>80</v>
      </c>
      <c r="B57" s="136"/>
      <c r="C57" s="369">
        <f>SUM(C58+C67+C74)</f>
        <v>24100</v>
      </c>
      <c r="D57" s="662">
        <f>D58+D67+D74</f>
        <v>26152</v>
      </c>
      <c r="E57" s="880">
        <f>SUM(C57-D57)</f>
        <v>-2052</v>
      </c>
    </row>
    <row r="58" spans="1:7" ht="15" customHeight="1" thickTop="1" x14ac:dyDescent="0.25">
      <c r="A58" s="302" t="s">
        <v>81</v>
      </c>
      <c r="C58" s="367">
        <f>SUM(C59:C64)</f>
        <v>14000</v>
      </c>
      <c r="D58" s="663">
        <f>SUM(D59:D65)</f>
        <v>15133</v>
      </c>
      <c r="E58" s="882">
        <f>SUM(C58-D58)</f>
        <v>-1133</v>
      </c>
    </row>
    <row r="59" spans="1:7" ht="9.75" customHeight="1" x14ac:dyDescent="0.25">
      <c r="C59" s="359"/>
      <c r="D59" s="666"/>
      <c r="E59" s="892"/>
    </row>
    <row r="60" spans="1:7" ht="11.25" customHeight="1" x14ac:dyDescent="0.25">
      <c r="A60" s="15" t="s">
        <v>397</v>
      </c>
      <c r="B60" t="s">
        <v>67</v>
      </c>
      <c r="C60" s="359">
        <v>8000</v>
      </c>
      <c r="D60" s="665">
        <v>8000</v>
      </c>
      <c r="E60" s="892">
        <f t="shared" ref="E60:E65" si="8">SUM(C60-D60)</f>
        <v>0</v>
      </c>
    </row>
    <row r="61" spans="1:7" ht="15.75" x14ac:dyDescent="0.25">
      <c r="A61" s="15" t="s">
        <v>398</v>
      </c>
      <c r="B61" t="s">
        <v>68</v>
      </c>
      <c r="C61" s="359">
        <v>2300</v>
      </c>
      <c r="D61" s="665">
        <v>3487</v>
      </c>
      <c r="E61" s="892">
        <f t="shared" si="8"/>
        <v>-1187</v>
      </c>
    </row>
    <row r="62" spans="1:7" ht="15.75" x14ac:dyDescent="0.25">
      <c r="A62" s="15" t="s">
        <v>601</v>
      </c>
      <c r="B62" t="s">
        <v>69</v>
      </c>
      <c r="C62" s="359">
        <v>1400</v>
      </c>
      <c r="D62" s="665">
        <v>1200</v>
      </c>
      <c r="E62" s="892">
        <f t="shared" si="8"/>
        <v>200</v>
      </c>
    </row>
    <row r="63" spans="1:7" ht="15.75" x14ac:dyDescent="0.25">
      <c r="A63" s="15" t="s">
        <v>399</v>
      </c>
      <c r="B63" t="s">
        <v>127</v>
      </c>
      <c r="C63" s="359">
        <v>1800</v>
      </c>
      <c r="D63" s="665">
        <v>2446</v>
      </c>
      <c r="E63" s="892">
        <f t="shared" si="8"/>
        <v>-646</v>
      </c>
      <c r="G63" s="127"/>
    </row>
    <row r="64" spans="1:7" ht="15.75" x14ac:dyDescent="0.25">
      <c r="A64" s="15" t="s">
        <v>400</v>
      </c>
      <c r="B64" t="s">
        <v>82</v>
      </c>
      <c r="C64" s="359">
        <v>500</v>
      </c>
      <c r="D64" s="665"/>
      <c r="E64" s="892">
        <f t="shared" si="8"/>
        <v>500</v>
      </c>
    </row>
    <row r="65" spans="1:6" ht="15.75" x14ac:dyDescent="0.25">
      <c r="A65" s="15" t="s">
        <v>618</v>
      </c>
      <c r="C65" s="359"/>
      <c r="D65" s="665"/>
      <c r="E65" s="892">
        <f t="shared" si="8"/>
        <v>0</v>
      </c>
    </row>
    <row r="66" spans="1:6" ht="3.75" customHeight="1" x14ac:dyDescent="0.25">
      <c r="A66" s="303"/>
      <c r="B66" s="19"/>
      <c r="C66" s="287"/>
      <c r="D66" s="889"/>
      <c r="E66" s="890"/>
    </row>
    <row r="67" spans="1:6" ht="13.5" customHeight="1" x14ac:dyDescent="0.25">
      <c r="A67" s="302" t="s">
        <v>83</v>
      </c>
      <c r="C67" s="367">
        <f>SUM(C69:C71)</f>
        <v>6000</v>
      </c>
      <c r="D67" s="663">
        <f>SUM(D68:D72)</f>
        <v>7862</v>
      </c>
      <c r="E67" s="882">
        <f>SUM(C67-D67)</f>
        <v>-1862</v>
      </c>
    </row>
    <row r="68" spans="1:6" ht="12" customHeight="1" x14ac:dyDescent="0.25">
      <c r="A68" s="1345" t="s">
        <v>851</v>
      </c>
      <c r="B68" s="1006" t="s">
        <v>127</v>
      </c>
      <c r="C68" s="359"/>
      <c r="D68" s="665">
        <v>284</v>
      </c>
      <c r="E68" s="892">
        <f t="shared" ref="E68:E71" si="9">SUM(C68-D68)</f>
        <v>-284</v>
      </c>
    </row>
    <row r="69" spans="1:6" ht="12" customHeight="1" x14ac:dyDescent="0.25">
      <c r="A69" s="15" t="s">
        <v>401</v>
      </c>
      <c r="B69" t="s">
        <v>67</v>
      </c>
      <c r="C69" s="359">
        <v>4000</v>
      </c>
      <c r="D69" s="665">
        <v>3650</v>
      </c>
      <c r="E69" s="892">
        <f t="shared" si="9"/>
        <v>350</v>
      </c>
    </row>
    <row r="70" spans="1:6" ht="12" customHeight="1" x14ac:dyDescent="0.25">
      <c r="A70" s="15" t="s">
        <v>402</v>
      </c>
      <c r="B70" t="s">
        <v>68</v>
      </c>
      <c r="C70" s="359">
        <v>2000</v>
      </c>
      <c r="D70" s="665">
        <v>3128</v>
      </c>
      <c r="E70" s="892">
        <f t="shared" si="9"/>
        <v>-1128</v>
      </c>
    </row>
    <row r="71" spans="1:6" ht="12" customHeight="1" x14ac:dyDescent="0.25">
      <c r="A71" s="15" t="s">
        <v>602</v>
      </c>
      <c r="B71" t="s">
        <v>69</v>
      </c>
      <c r="C71" s="359"/>
      <c r="D71" s="665">
        <v>800</v>
      </c>
      <c r="E71" s="892">
        <f t="shared" si="9"/>
        <v>-800</v>
      </c>
    </row>
    <row r="72" spans="1:6" ht="12" customHeight="1" x14ac:dyDescent="0.25">
      <c r="A72" s="15" t="s">
        <v>931</v>
      </c>
      <c r="B72" t="s">
        <v>182</v>
      </c>
      <c r="C72" s="359"/>
      <c r="D72" s="665"/>
      <c r="E72" s="892"/>
    </row>
    <row r="73" spans="1:6" ht="3" customHeight="1" x14ac:dyDescent="0.25">
      <c r="A73" s="303"/>
      <c r="B73" s="19"/>
      <c r="C73" s="287"/>
      <c r="D73" s="891"/>
      <c r="E73" s="890"/>
    </row>
    <row r="74" spans="1:6" ht="12" customHeight="1" x14ac:dyDescent="0.25">
      <c r="A74" s="302" t="s">
        <v>84</v>
      </c>
      <c r="C74" s="367">
        <f>SUM(C76:C80)</f>
        <v>4100</v>
      </c>
      <c r="D74" s="663">
        <f>SUM(D75:D81)</f>
        <v>3157</v>
      </c>
      <c r="E74" s="882">
        <f>SUM(C74-D74)</f>
        <v>943</v>
      </c>
    </row>
    <row r="75" spans="1:6" ht="12" customHeight="1" x14ac:dyDescent="0.25">
      <c r="A75" s="302"/>
      <c r="B75" t="s">
        <v>1198</v>
      </c>
      <c r="C75" s="359"/>
      <c r="D75" s="1361"/>
      <c r="E75" s="882"/>
    </row>
    <row r="76" spans="1:6" ht="12" customHeight="1" x14ac:dyDescent="0.25">
      <c r="A76" s="15" t="s">
        <v>403</v>
      </c>
      <c r="B76" t="s">
        <v>67</v>
      </c>
      <c r="C76" s="359">
        <v>3000</v>
      </c>
      <c r="D76" s="665">
        <v>3000</v>
      </c>
      <c r="E76" s="892">
        <f t="shared" ref="E76:E80" si="10">SUM(C76-D76)</f>
        <v>0</v>
      </c>
      <c r="F76" s="10"/>
    </row>
    <row r="77" spans="1:6" ht="15.75" x14ac:dyDescent="0.25">
      <c r="A77" s="15" t="s">
        <v>404</v>
      </c>
      <c r="B77" t="s">
        <v>68</v>
      </c>
      <c r="C77" s="359">
        <v>500</v>
      </c>
      <c r="D77" s="665">
        <v>92</v>
      </c>
      <c r="E77" s="892">
        <f t="shared" si="10"/>
        <v>408</v>
      </c>
    </row>
    <row r="78" spans="1:6" ht="15.75" x14ac:dyDescent="0.25">
      <c r="A78" s="15" t="s">
        <v>405</v>
      </c>
      <c r="B78" t="s">
        <v>69</v>
      </c>
      <c r="C78" s="359">
        <v>300</v>
      </c>
      <c r="D78" s="665"/>
      <c r="E78" s="892">
        <f t="shared" si="10"/>
        <v>300</v>
      </c>
    </row>
    <row r="79" spans="1:6" ht="15.75" x14ac:dyDescent="0.25">
      <c r="A79" s="15" t="s">
        <v>406</v>
      </c>
      <c r="B79" t="s">
        <v>127</v>
      </c>
      <c r="C79" s="359">
        <v>300</v>
      </c>
      <c r="D79" s="665">
        <v>65</v>
      </c>
      <c r="E79" s="892">
        <f t="shared" si="10"/>
        <v>235</v>
      </c>
    </row>
    <row r="80" spans="1:6" ht="15.75" x14ac:dyDescent="0.25">
      <c r="A80" s="15" t="s">
        <v>407</v>
      </c>
      <c r="B80" t="s">
        <v>301</v>
      </c>
      <c r="C80" s="359"/>
      <c r="D80" s="665"/>
      <c r="E80" s="892">
        <f t="shared" si="10"/>
        <v>0</v>
      </c>
    </row>
    <row r="81" spans="1:5" ht="16.5" thickBot="1" x14ac:dyDescent="0.3">
      <c r="A81" s="15" t="s">
        <v>932</v>
      </c>
      <c r="B81" t="s">
        <v>182</v>
      </c>
      <c r="C81" s="370"/>
      <c r="D81" s="668"/>
      <c r="E81" s="895"/>
    </row>
    <row r="82" spans="1:5" ht="5.0999999999999996" customHeight="1" thickTop="1" thickBot="1" x14ac:dyDescent="0.3">
      <c r="C82" s="547"/>
      <c r="D82" s="899"/>
      <c r="E82" s="895"/>
    </row>
    <row r="83" spans="1:5" ht="20.25" thickTop="1" thickBot="1" x14ac:dyDescent="0.35">
      <c r="A83" s="304" t="s">
        <v>85</v>
      </c>
      <c r="B83" s="138"/>
      <c r="C83" s="366">
        <f>SUM(C84:C89)</f>
        <v>10500</v>
      </c>
      <c r="D83" s="662">
        <f>SUM(D84:D89)</f>
        <v>14005</v>
      </c>
      <c r="E83" s="896">
        <f>SUM(C83-D83)</f>
        <v>-3505</v>
      </c>
    </row>
    <row r="84" spans="1:5" s="639" customFormat="1" ht="15.75" thickTop="1" x14ac:dyDescent="0.25">
      <c r="A84" s="750" t="s">
        <v>765</v>
      </c>
      <c r="B84" s="1012" t="s">
        <v>97</v>
      </c>
      <c r="C84" s="1013">
        <v>850</v>
      </c>
      <c r="D84" s="669"/>
      <c r="E84" s="893">
        <f>+C84-D84</f>
        <v>850</v>
      </c>
    </row>
    <row r="85" spans="1:5" x14ac:dyDescent="0.25">
      <c r="A85" s="307" t="s">
        <v>408</v>
      </c>
      <c r="B85" s="21" t="s">
        <v>86</v>
      </c>
      <c r="C85" s="359">
        <v>850</v>
      </c>
      <c r="D85" s="665">
        <v>2630</v>
      </c>
      <c r="E85" s="893">
        <f t="shared" ref="E85:E89" si="11">+C85-D85</f>
        <v>-1780</v>
      </c>
    </row>
    <row r="86" spans="1:5" x14ac:dyDescent="0.25">
      <c r="A86" s="307" t="s">
        <v>409</v>
      </c>
      <c r="B86" s="22" t="s">
        <v>87</v>
      </c>
      <c r="C86" s="359">
        <v>5500</v>
      </c>
      <c r="D86" s="665">
        <v>4918</v>
      </c>
      <c r="E86" s="893">
        <f t="shared" si="11"/>
        <v>582</v>
      </c>
    </row>
    <row r="87" spans="1:5" x14ac:dyDescent="0.25">
      <c r="A87" s="307" t="s">
        <v>410</v>
      </c>
      <c r="B87" s="289" t="s">
        <v>329</v>
      </c>
      <c r="C87" s="359">
        <v>2200</v>
      </c>
      <c r="D87" s="665">
        <v>2460</v>
      </c>
      <c r="E87" s="893">
        <f t="shared" si="11"/>
        <v>-260</v>
      </c>
    </row>
    <row r="88" spans="1:5" x14ac:dyDescent="0.25">
      <c r="A88" s="307" t="s">
        <v>411</v>
      </c>
      <c r="B88" s="22" t="s">
        <v>88</v>
      </c>
      <c r="C88" s="359">
        <v>1000</v>
      </c>
      <c r="D88" s="665">
        <v>900</v>
      </c>
      <c r="E88" s="893">
        <f t="shared" si="11"/>
        <v>100</v>
      </c>
    </row>
    <row r="89" spans="1:5" x14ac:dyDescent="0.25">
      <c r="A89" s="307" t="s">
        <v>412</v>
      </c>
      <c r="B89" s="22" t="s">
        <v>89</v>
      </c>
      <c r="C89" s="359">
        <v>100</v>
      </c>
      <c r="D89" s="665">
        <v>3097</v>
      </c>
      <c r="E89" s="893">
        <f t="shared" si="11"/>
        <v>-2997</v>
      </c>
    </row>
    <row r="90" spans="1:5" ht="5.0999999999999996" customHeight="1" thickBot="1" x14ac:dyDescent="0.3">
      <c r="C90" s="133"/>
      <c r="D90" s="888">
        <v>1753</v>
      </c>
      <c r="E90" s="509"/>
    </row>
    <row r="91" spans="1:5" ht="20.25" thickTop="1" thickBot="1" x14ac:dyDescent="0.35">
      <c r="A91" s="305" t="s">
        <v>90</v>
      </c>
      <c r="B91" s="139"/>
      <c r="C91" s="369">
        <f>SUM(C92:C99)</f>
        <v>10000</v>
      </c>
      <c r="D91" s="662">
        <f>SUM(D92:D99)</f>
        <v>5683</v>
      </c>
      <c r="E91" s="880">
        <f>SUM(C91-D91)</f>
        <v>4317</v>
      </c>
    </row>
    <row r="92" spans="1:5" ht="16.5" thickTop="1" x14ac:dyDescent="0.25">
      <c r="A92" s="15" t="s">
        <v>617</v>
      </c>
      <c r="B92" t="s">
        <v>815</v>
      </c>
      <c r="C92" s="958"/>
      <c r="D92" s="1361"/>
      <c r="E92" s="548"/>
    </row>
    <row r="93" spans="1:5" x14ac:dyDescent="0.25">
      <c r="A93" s="306" t="s">
        <v>414</v>
      </c>
      <c r="B93" t="s">
        <v>91</v>
      </c>
      <c r="C93" s="359">
        <v>2000</v>
      </c>
      <c r="D93" s="665">
        <v>137</v>
      </c>
      <c r="E93" s="893">
        <f>SUM(C93-D93)</f>
        <v>1863</v>
      </c>
    </row>
    <row r="94" spans="1:5" x14ac:dyDescent="0.25">
      <c r="A94" s="306" t="s">
        <v>417</v>
      </c>
      <c r="B94" t="s">
        <v>286</v>
      </c>
      <c r="C94" s="359"/>
      <c r="D94" s="665"/>
      <c r="E94" s="893">
        <f t="shared" ref="E94:E99" si="12">SUM(C94-D94)</f>
        <v>0</v>
      </c>
    </row>
    <row r="95" spans="1:5" x14ac:dyDescent="0.25">
      <c r="A95" s="306" t="s">
        <v>416</v>
      </c>
      <c r="B95" t="s">
        <v>93</v>
      </c>
      <c r="C95" s="359"/>
      <c r="D95" s="665"/>
      <c r="E95" s="893">
        <f t="shared" si="12"/>
        <v>0</v>
      </c>
    </row>
    <row r="96" spans="1:5" x14ac:dyDescent="0.25">
      <c r="A96" s="306" t="s">
        <v>415</v>
      </c>
      <c r="B96" t="s">
        <v>92</v>
      </c>
      <c r="C96" s="359"/>
      <c r="D96" s="665"/>
      <c r="E96" s="893">
        <f t="shared" si="12"/>
        <v>0</v>
      </c>
    </row>
    <row r="97" spans="1:9" x14ac:dyDescent="0.25">
      <c r="A97" s="306" t="s">
        <v>413</v>
      </c>
      <c r="B97" t="s">
        <v>63</v>
      </c>
      <c r="C97" s="359">
        <v>8000</v>
      </c>
      <c r="D97" s="665">
        <v>5546</v>
      </c>
      <c r="E97" s="893">
        <f t="shared" si="12"/>
        <v>2454</v>
      </c>
    </row>
    <row r="98" spans="1:9" x14ac:dyDescent="0.25">
      <c r="A98" s="306" t="s">
        <v>663</v>
      </c>
      <c r="B98" t="s">
        <v>664</v>
      </c>
      <c r="C98" s="359"/>
      <c r="D98" s="665"/>
      <c r="E98" s="893">
        <f t="shared" si="12"/>
        <v>0</v>
      </c>
    </row>
    <row r="99" spans="1:9" ht="15.75" thickBot="1" x14ac:dyDescent="0.3">
      <c r="B99" t="s">
        <v>94</v>
      </c>
      <c r="C99" s="370"/>
      <c r="D99" s="665"/>
      <c r="E99" s="893">
        <f t="shared" si="12"/>
        <v>0</v>
      </c>
    </row>
    <row r="100" spans="1:9" ht="29.25" customHeight="1" thickTop="1" thickBot="1" x14ac:dyDescent="0.35">
      <c r="A100" s="1470" t="s">
        <v>96</v>
      </c>
      <c r="B100" s="1471"/>
      <c r="C100" s="371">
        <f>SUM(C2+C57+C83+C91)</f>
        <v>166850</v>
      </c>
      <c r="D100" s="670">
        <f>D2+D57+D83+D91</f>
        <v>165728</v>
      </c>
      <c r="E100" s="880">
        <f>SUM(C100-D100)</f>
        <v>1122</v>
      </c>
      <c r="F100" s="487"/>
      <c r="G100" s="488"/>
    </row>
    <row r="101" spans="1:9" ht="24.75" customHeight="1" thickTop="1" thickBot="1" x14ac:dyDescent="0.3">
      <c r="B101" s="126" t="s">
        <v>302</v>
      </c>
      <c r="C101" s="996">
        <f>$C$112</f>
        <v>70000</v>
      </c>
      <c r="D101" s="563">
        <f>SUM(D112)</f>
        <v>63727</v>
      </c>
      <c r="E101" s="928">
        <f>SUM(C101-D101)</f>
        <v>6273</v>
      </c>
      <c r="F101" s="355"/>
    </row>
    <row r="102" spans="1:9" ht="15" customHeight="1" thickTop="1" x14ac:dyDescent="0.25">
      <c r="A102" s="15" t="s">
        <v>609</v>
      </c>
      <c r="B102" s="309" t="s">
        <v>610</v>
      </c>
      <c r="C102" s="671">
        <v>4000</v>
      </c>
      <c r="D102" s="992">
        <v>4000</v>
      </c>
      <c r="E102" s="1403">
        <f>SUM(C102-D102)</f>
        <v>0</v>
      </c>
      <c r="F102" s="355"/>
    </row>
    <row r="103" spans="1:9" ht="15" customHeight="1" x14ac:dyDescent="0.25">
      <c r="A103" s="15" t="s">
        <v>612</v>
      </c>
      <c r="B103" s="309" t="s">
        <v>610</v>
      </c>
      <c r="C103" s="671">
        <v>3000</v>
      </c>
      <c r="D103" s="992">
        <v>2800</v>
      </c>
      <c r="E103" s="1403">
        <f t="shared" ref="E103:E111" si="13">SUM(C103-D103)</f>
        <v>200</v>
      </c>
      <c r="F103" s="355"/>
    </row>
    <row r="104" spans="1:9" ht="15" customHeight="1" x14ac:dyDescent="0.25">
      <c r="A104" s="15" t="s">
        <v>615</v>
      </c>
      <c r="B104" s="309" t="s">
        <v>610</v>
      </c>
      <c r="C104" s="671">
        <v>3000</v>
      </c>
      <c r="D104" s="992">
        <v>3300</v>
      </c>
      <c r="E104" s="1403">
        <f t="shared" si="13"/>
        <v>-300</v>
      </c>
      <c r="F104" s="355"/>
    </row>
    <row r="105" spans="1:9" ht="15" customHeight="1" x14ac:dyDescent="0.25">
      <c r="A105" s="308" t="s">
        <v>616</v>
      </c>
      <c r="B105" s="427" t="s">
        <v>610</v>
      </c>
      <c r="C105" s="671">
        <v>3000</v>
      </c>
      <c r="D105" s="992">
        <v>4200</v>
      </c>
      <c r="E105" s="1403">
        <f t="shared" si="13"/>
        <v>-1200</v>
      </c>
    </row>
    <row r="106" spans="1:9" ht="15" customHeight="1" x14ac:dyDescent="0.25">
      <c r="A106" s="308" t="s">
        <v>420</v>
      </c>
      <c r="B106" s="309" t="s">
        <v>302</v>
      </c>
      <c r="C106" s="671">
        <v>4000</v>
      </c>
      <c r="D106" s="992">
        <v>2600</v>
      </c>
      <c r="E106" s="1403">
        <f t="shared" si="13"/>
        <v>1400</v>
      </c>
    </row>
    <row r="107" spans="1:9" x14ac:dyDescent="0.25">
      <c r="A107" s="308" t="s">
        <v>617</v>
      </c>
      <c r="B107" s="309" t="s">
        <v>302</v>
      </c>
      <c r="C107" s="671">
        <v>4000</v>
      </c>
      <c r="D107" s="992">
        <v>2500</v>
      </c>
      <c r="E107" s="1403">
        <f t="shared" si="13"/>
        <v>1500</v>
      </c>
    </row>
    <row r="108" spans="1:9" x14ac:dyDescent="0.25">
      <c r="A108" s="308" t="s">
        <v>618</v>
      </c>
      <c r="B108" s="309" t="s">
        <v>302</v>
      </c>
      <c r="C108" s="671">
        <v>3000</v>
      </c>
      <c r="D108" s="992">
        <v>2400</v>
      </c>
      <c r="E108" s="1403">
        <f t="shared" si="13"/>
        <v>600</v>
      </c>
    </row>
    <row r="109" spans="1:9" x14ac:dyDescent="0.25">
      <c r="A109" s="15" t="s">
        <v>418</v>
      </c>
      <c r="B109" s="309" t="s">
        <v>302</v>
      </c>
      <c r="C109" s="671">
        <v>3000</v>
      </c>
      <c r="D109" s="992">
        <v>1200</v>
      </c>
      <c r="E109" s="1403">
        <f t="shared" si="13"/>
        <v>1800</v>
      </c>
    </row>
    <row r="110" spans="1:9" ht="15.75" x14ac:dyDescent="0.25">
      <c r="A110" s="15" t="s">
        <v>407</v>
      </c>
      <c r="B110" s="309" t="s">
        <v>610</v>
      </c>
      <c r="C110" s="671">
        <v>3000</v>
      </c>
      <c r="D110" s="992">
        <v>800</v>
      </c>
      <c r="E110" s="1403">
        <f t="shared" si="13"/>
        <v>2200</v>
      </c>
      <c r="I110" s="643"/>
    </row>
    <row r="111" spans="1:9" ht="16.5" thickBot="1" x14ac:dyDescent="0.3">
      <c r="B111" s="309" t="s">
        <v>829</v>
      </c>
      <c r="C111" s="959">
        <v>40000</v>
      </c>
      <c r="D111" s="993">
        <v>39927</v>
      </c>
      <c r="E111" s="1400">
        <f t="shared" si="13"/>
        <v>73</v>
      </c>
      <c r="I111" s="643"/>
    </row>
    <row r="112" spans="1:9" ht="17.25" thickTop="1" thickBot="1" x14ac:dyDescent="0.3">
      <c r="B112" s="214" t="s">
        <v>619</v>
      </c>
      <c r="C112" s="995">
        <f>SUM(C102:C111)</f>
        <v>70000</v>
      </c>
      <c r="D112" s="994">
        <f>SUM(D102:D111)</f>
        <v>63727</v>
      </c>
      <c r="E112" s="1401">
        <f>SUM(E102:E111)</f>
        <v>6273</v>
      </c>
    </row>
    <row r="113" spans="1:5" ht="20.25" thickTop="1" thickBot="1" x14ac:dyDescent="0.35">
      <c r="A113" s="428" t="s">
        <v>620</v>
      </c>
      <c r="B113" s="429"/>
      <c r="C113" s="966">
        <f>SUM(C100-C101)</f>
        <v>96850</v>
      </c>
      <c r="D113" s="1030">
        <f>SUM(D100-D112)</f>
        <v>102001</v>
      </c>
      <c r="E113" s="1402">
        <f>SUM(E100-E101)</f>
        <v>-5151</v>
      </c>
    </row>
  </sheetData>
  <mergeCells count="1">
    <mergeCell ref="A100:B100"/>
  </mergeCells>
  <phoneticPr fontId="44" type="noConversion"/>
  <hyperlinks>
    <hyperlink ref="B1" location="'résultat analytique 2'!A1" display="Résultats A"/>
  </hyperlinks>
  <pageMargins left="0.39370078740157483" right="0.23622047244094491" top="0.82677165354330717" bottom="0.74803149606299213" header="0.15748031496062992" footer="0.31496062992125984"/>
  <pageSetup paperSize="9" scale="90" orientation="portrait" r:id="rId1"/>
  <headerFooter>
    <oddHeader xml:space="preserve">&amp;L&amp;"-,Gras"&amp;16FFSB&amp;"-,Normal"&amp;11
&amp;"-,Gras"&amp;14&amp;URSPONSABLE: A.MILANO
&amp;C&amp;"-,Gras"&amp;14 3-CLUBS SPORTIFS&amp;R&amp;"-,Gras"&amp;14CONTROLE BUDGET  </oddHeader>
    <oddFooter xml:space="preserve">&amp;L&amp;"-,Gras"&amp;12Code :03131
&amp;C&amp;"-,Gras"&amp;14TRESORERIE GENERALE/CONTROLE DE GESTION&amp;R&amp;"-,Gras"&amp;12&amp;P
&amp;D
</oddFooter>
  </headerFooter>
  <ignoredErrors>
    <ignoredError sqref="E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21"/>
  <sheetViews>
    <sheetView workbookViewId="0">
      <pane ySplit="1" topLeftCell="A8" activePane="bottomLeft" state="frozen"/>
      <selection pane="bottomLeft" activeCell="B1" sqref="B1"/>
    </sheetView>
  </sheetViews>
  <sheetFormatPr baseColWidth="10" defaultRowHeight="15" x14ac:dyDescent="0.25"/>
  <cols>
    <col min="1" max="1" width="11.5703125" bestFit="1" customWidth="1"/>
    <col min="2" max="2" width="52.140625" customWidth="1"/>
    <col min="3" max="3" width="15.7109375" customWidth="1"/>
    <col min="4" max="4" width="15.7109375" style="117" customWidth="1"/>
    <col min="5" max="5" width="15.7109375" style="228" customWidth="1"/>
  </cols>
  <sheetData>
    <row r="1" spans="1:8" ht="40.5" thickTop="1" thickBot="1" x14ac:dyDescent="0.35">
      <c r="A1" s="55"/>
      <c r="B1" s="279" t="s">
        <v>339</v>
      </c>
      <c r="C1" s="298" t="s">
        <v>1207</v>
      </c>
      <c r="D1" s="679" t="s">
        <v>1218</v>
      </c>
      <c r="E1" s="677" t="s">
        <v>343</v>
      </c>
    </row>
    <row r="2" spans="1:8" ht="20.25" thickTop="1" x14ac:dyDescent="0.25">
      <c r="A2" s="55"/>
      <c r="B2" s="55"/>
      <c r="C2" s="384"/>
      <c r="D2" s="685"/>
      <c r="E2" s="686"/>
    </row>
    <row r="3" spans="1:8" ht="19.5" x14ac:dyDescent="0.4">
      <c r="A3" s="155" t="s">
        <v>327</v>
      </c>
      <c r="B3" s="157"/>
      <c r="C3" s="385">
        <f>SUM(C4:C12)</f>
        <v>22050</v>
      </c>
      <c r="D3" s="687">
        <f>SUM(D4:D12)</f>
        <v>0</v>
      </c>
      <c r="E3" s="688">
        <f>SUM(C3-D3)</f>
        <v>22050</v>
      </c>
    </row>
    <row r="4" spans="1:8" ht="20.100000000000001" customHeight="1" x14ac:dyDescent="0.25">
      <c r="A4" s="312" t="s">
        <v>918</v>
      </c>
      <c r="B4" s="33" t="s">
        <v>1135</v>
      </c>
      <c r="C4" s="363"/>
      <c r="D4" s="674"/>
      <c r="E4" s="678">
        <f>SUM(C4-D4)</f>
        <v>0</v>
      </c>
      <c r="G4" t="s">
        <v>39</v>
      </c>
    </row>
    <row r="5" spans="1:8" ht="20.100000000000001" customHeight="1" x14ac:dyDescent="0.25">
      <c r="A5" s="312" t="s">
        <v>468</v>
      </c>
      <c r="B5" s="33" t="s">
        <v>1173</v>
      </c>
      <c r="C5" s="363">
        <v>8000</v>
      </c>
      <c r="D5" s="674"/>
      <c r="E5" s="678">
        <f t="shared" ref="E5:E12" si="0">SUM(C5-D5)</f>
        <v>8000</v>
      </c>
    </row>
    <row r="6" spans="1:8" ht="20.100000000000001" customHeight="1" x14ac:dyDescent="0.25">
      <c r="A6" s="312" t="s">
        <v>919</v>
      </c>
      <c r="B6" s="33" t="s">
        <v>1016</v>
      </c>
      <c r="C6" s="363">
        <v>10000</v>
      </c>
      <c r="D6" s="674"/>
      <c r="E6" s="678"/>
    </row>
    <row r="7" spans="1:8" ht="20.100000000000001" customHeight="1" x14ac:dyDescent="0.25">
      <c r="A7" s="312" t="s">
        <v>469</v>
      </c>
      <c r="B7" s="33" t="s">
        <v>109</v>
      </c>
      <c r="C7" s="363"/>
      <c r="D7" s="674"/>
      <c r="E7" s="678">
        <f t="shared" si="0"/>
        <v>0</v>
      </c>
    </row>
    <row r="8" spans="1:8" ht="20.100000000000001" customHeight="1" x14ac:dyDescent="0.25">
      <c r="A8" s="312" t="s">
        <v>470</v>
      </c>
      <c r="B8" s="43" t="s">
        <v>130</v>
      </c>
      <c r="C8" s="363"/>
      <c r="D8" s="674"/>
      <c r="E8" s="678">
        <f t="shared" si="0"/>
        <v>0</v>
      </c>
    </row>
    <row r="9" spans="1:8" ht="20.100000000000001" customHeight="1" x14ac:dyDescent="0.25">
      <c r="A9" s="312" t="s">
        <v>917</v>
      </c>
      <c r="B9" s="33" t="s">
        <v>1136</v>
      </c>
      <c r="C9" s="363">
        <v>1500</v>
      </c>
      <c r="D9" s="674"/>
      <c r="E9" s="678">
        <f t="shared" si="0"/>
        <v>1500</v>
      </c>
    </row>
    <row r="10" spans="1:8" ht="20.100000000000001" customHeight="1" x14ac:dyDescent="0.25">
      <c r="A10" s="312" t="s">
        <v>471</v>
      </c>
      <c r="B10" s="33" t="s">
        <v>43</v>
      </c>
      <c r="C10" s="363">
        <v>2000</v>
      </c>
      <c r="D10" s="674"/>
      <c r="E10" s="678">
        <f t="shared" si="0"/>
        <v>2000</v>
      </c>
      <c r="H10" t="s">
        <v>39</v>
      </c>
    </row>
    <row r="11" spans="1:8" ht="20.100000000000001" customHeight="1" x14ac:dyDescent="0.25">
      <c r="A11" s="312" t="s">
        <v>472</v>
      </c>
      <c r="B11" s="43" t="s">
        <v>62</v>
      </c>
      <c r="C11" s="363">
        <v>250</v>
      </c>
      <c r="D11" s="674"/>
      <c r="E11" s="678">
        <f t="shared" si="0"/>
        <v>250</v>
      </c>
    </row>
    <row r="12" spans="1:8" ht="20.100000000000001" customHeight="1" x14ac:dyDescent="0.25">
      <c r="A12" s="312" t="s">
        <v>473</v>
      </c>
      <c r="B12" s="43" t="s">
        <v>131</v>
      </c>
      <c r="C12" s="363">
        <v>300</v>
      </c>
      <c r="D12" s="674"/>
      <c r="E12" s="678">
        <f t="shared" si="0"/>
        <v>300</v>
      </c>
    </row>
    <row r="13" spans="1:8" ht="20.100000000000001" customHeight="1" x14ac:dyDescent="0.25">
      <c r="A13" s="42"/>
      <c r="B13" s="33"/>
      <c r="C13" s="363"/>
      <c r="D13" s="674"/>
      <c r="E13" s="678"/>
    </row>
    <row r="14" spans="1:8" ht="20.100000000000001" customHeight="1" x14ac:dyDescent="0.4">
      <c r="A14" s="156" t="s">
        <v>326</v>
      </c>
      <c r="B14" s="157"/>
      <c r="C14" s="383">
        <f>SUM(C15)</f>
        <v>1000</v>
      </c>
      <c r="D14" s="1416">
        <f>D15</f>
        <v>82</v>
      </c>
      <c r="E14" s="688">
        <f>SUM(C14-D14)</f>
        <v>918</v>
      </c>
    </row>
    <row r="15" spans="1:8" ht="20.100000000000001" customHeight="1" x14ac:dyDescent="0.25">
      <c r="A15" s="312" t="s">
        <v>599</v>
      </c>
      <c r="B15" s="33" t="s">
        <v>332</v>
      </c>
      <c r="C15" s="363">
        <v>1000</v>
      </c>
      <c r="D15" s="674">
        <v>82</v>
      </c>
      <c r="E15" s="811">
        <f>SUM(C15-D15)</f>
        <v>918</v>
      </c>
    </row>
    <row r="16" spans="1:8" ht="20.100000000000001" customHeight="1" thickBot="1" x14ac:dyDescent="0.3">
      <c r="A16" s="42"/>
      <c r="B16" s="48"/>
      <c r="C16" s="363"/>
      <c r="D16" s="674"/>
      <c r="E16" s="690"/>
      <c r="F16" t="s">
        <v>39</v>
      </c>
    </row>
    <row r="17" spans="1:5" ht="24" customHeight="1" thickTop="1" thickBot="1" x14ac:dyDescent="0.3">
      <c r="A17" s="169" t="s">
        <v>316</v>
      </c>
      <c r="B17" s="630"/>
      <c r="C17" s="506">
        <f>SUM(C3+C14)</f>
        <v>23050</v>
      </c>
      <c r="D17" s="921">
        <f>D3+D14</f>
        <v>82</v>
      </c>
      <c r="E17" s="688">
        <f>SUM(C17-D17)</f>
        <v>22968</v>
      </c>
    </row>
    <row r="18" spans="1:5" ht="20.25" thickBot="1" x14ac:dyDescent="0.3">
      <c r="A18" s="481" t="s">
        <v>628</v>
      </c>
      <c r="B18" s="122" t="s">
        <v>629</v>
      </c>
      <c r="C18" s="931">
        <v>3333</v>
      </c>
      <c r="D18" s="1060"/>
      <c r="E18" s="688">
        <f>SUM(C18-D18)</f>
        <v>3333</v>
      </c>
    </row>
    <row r="19" spans="1:5" ht="23.25" customHeight="1" thickTop="1" thickBot="1" x14ac:dyDescent="0.5">
      <c r="A19" s="1472" t="s">
        <v>645</v>
      </c>
      <c r="B19" s="1473"/>
      <c r="C19" s="930">
        <f>SUM(C17-C18)</f>
        <v>19717</v>
      </c>
      <c r="D19" s="812">
        <f>D17-D18</f>
        <v>82</v>
      </c>
      <c r="E19" s="813">
        <f>SUM(C19-D19)</f>
        <v>19635</v>
      </c>
    </row>
    <row r="20" spans="1:5" ht="18.75" x14ac:dyDescent="0.3">
      <c r="A20" s="147"/>
      <c r="B20" s="149"/>
      <c r="C20" s="228"/>
      <c r="D20" s="228"/>
    </row>
    <row r="21" spans="1:5" x14ac:dyDescent="0.25">
      <c r="A21" s="133"/>
      <c r="B21" s="133"/>
      <c r="C21" s="133"/>
      <c r="D21" s="228"/>
    </row>
  </sheetData>
  <mergeCells count="1">
    <mergeCell ref="A19:B19"/>
  </mergeCells>
  <phoneticPr fontId="44" type="noConversion"/>
  <hyperlinks>
    <hyperlink ref="B1" location="'résultat analytique 2'!A1" display="Résultats A"/>
  </hyperlinks>
  <pageMargins left="1.8503937007874016" right="0.70866141732283472" top="1.0629921259842521" bottom="0.59055118110236227" header="0.31496062992125984" footer="0.31496062992125984"/>
  <pageSetup paperSize="9" scale="80" orientation="landscape" r:id="rId1"/>
  <headerFooter>
    <oddHeader xml:space="preserve">&amp;L&amp;"-,Gras"&amp;14FFSB
&amp;URESPONSABLE : 
D.STANCO
&amp;C&amp;"-,Gras"&amp;14 8-SPORT ADAPTE  HANDISPORT&amp;R&amp;"-,Gras"&amp;14CONTROLE DE GESTION </oddHeader>
    <oddFooter>&amp;L&amp;"-,Gras"&amp;12Code : 08191&amp;C&amp;"-,Gras"&amp;14TRESORERIE GENERALE/CONTROLE DE GESTION&amp;R&amp;"-,Gras"&amp;12
&amp;D</oddFooter>
  </headerFooter>
  <ignoredErrors>
    <ignoredError sqref="A15 A18 A4:A1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91"/>
  <sheetViews>
    <sheetView zoomScale="120" zoomScaleNormal="120" workbookViewId="0">
      <pane ySplit="1" topLeftCell="A29" activePane="bottomLeft" state="frozen"/>
      <selection pane="bottomLeft" activeCell="B1" sqref="B1"/>
    </sheetView>
  </sheetViews>
  <sheetFormatPr baseColWidth="10" defaultRowHeight="15" x14ac:dyDescent="0.25"/>
  <cols>
    <col min="4" max="4" width="10.7109375" customWidth="1"/>
    <col min="6" max="6" width="11.42578125" style="117" bestFit="1" customWidth="1"/>
    <col min="7" max="7" width="10.7109375" style="117" customWidth="1"/>
    <col min="8" max="9" width="7.7109375" customWidth="1"/>
  </cols>
  <sheetData>
    <row r="1" spans="1:9" ht="45" customHeight="1" thickTop="1" thickBot="1" x14ac:dyDescent="0.35">
      <c r="A1">
        <f>J31</f>
        <v>0</v>
      </c>
      <c r="B1" s="277" t="s">
        <v>339</v>
      </c>
      <c r="E1" s="843" t="s">
        <v>1207</v>
      </c>
      <c r="F1" s="844" t="s">
        <v>1211</v>
      </c>
      <c r="G1" s="845" t="s">
        <v>343</v>
      </c>
      <c r="H1" s="1103" t="s">
        <v>885</v>
      </c>
      <c r="I1" s="1103" t="s">
        <v>942</v>
      </c>
    </row>
    <row r="2" spans="1:9" ht="20.25" thickTop="1" thickBot="1" x14ac:dyDescent="0.35">
      <c r="A2" s="6">
        <v>161</v>
      </c>
      <c r="B2" s="6" t="s">
        <v>132</v>
      </c>
      <c r="C2" s="6"/>
      <c r="D2" s="6"/>
      <c r="E2" s="362">
        <f>SUM(E3+E33+E46+E50+E54+E56)</f>
        <v>141300</v>
      </c>
      <c r="F2" s="694">
        <f>F3+F33+F46+F50+F54+F56</f>
        <v>36729</v>
      </c>
      <c r="G2" s="695"/>
      <c r="H2" s="210"/>
      <c r="I2" s="210">
        <f>SUM(I3:I32)</f>
        <v>0</v>
      </c>
    </row>
    <row r="3" spans="1:9" ht="16.5" thickTop="1" x14ac:dyDescent="0.25">
      <c r="A3" s="316" t="s">
        <v>946</v>
      </c>
      <c r="E3" s="367">
        <f>SUM(E4,E10,E16,E20,E24,E29,E31)</f>
        <v>57050</v>
      </c>
      <c r="F3" s="696">
        <f>SUM(F4:F32)</f>
        <v>5145</v>
      </c>
      <c r="G3" s="697"/>
      <c r="H3" s="209"/>
      <c r="I3" s="209"/>
    </row>
    <row r="4" spans="1:9" ht="15.75" x14ac:dyDescent="0.25">
      <c r="A4" s="316" t="s">
        <v>474</v>
      </c>
      <c r="B4" s="355" t="s">
        <v>133</v>
      </c>
      <c r="E4" s="386">
        <f>SUM(E5:E9)</f>
        <v>9000</v>
      </c>
      <c r="F4" s="535"/>
      <c r="G4" s="183"/>
      <c r="H4" s="209"/>
      <c r="I4" s="209"/>
    </row>
    <row r="5" spans="1:9" x14ac:dyDescent="0.25">
      <c r="A5" s="1243" t="s">
        <v>947</v>
      </c>
      <c r="B5" s="1244" t="s">
        <v>948</v>
      </c>
      <c r="E5" s="1246">
        <v>0</v>
      </c>
      <c r="F5" s="535"/>
      <c r="G5" s="183">
        <f t="shared" ref="G5:G6" si="0">SUM(E5-F5)</f>
        <v>0</v>
      </c>
      <c r="H5" s="209"/>
      <c r="I5" s="209"/>
    </row>
    <row r="6" spans="1:9" x14ac:dyDescent="0.25">
      <c r="A6" s="1243" t="s">
        <v>949</v>
      </c>
      <c r="B6" s="1244" t="s">
        <v>950</v>
      </c>
      <c r="E6" s="1246">
        <v>0</v>
      </c>
      <c r="F6" s="535"/>
      <c r="G6" s="183">
        <f t="shared" si="0"/>
        <v>0</v>
      </c>
      <c r="H6" s="209"/>
      <c r="I6" s="209"/>
    </row>
    <row r="7" spans="1:9" x14ac:dyDescent="0.25">
      <c r="A7" s="1243" t="s">
        <v>951</v>
      </c>
      <c r="B7" s="1244" t="s">
        <v>952</v>
      </c>
      <c r="E7" s="359">
        <v>500</v>
      </c>
      <c r="F7" s="535">
        <v>28</v>
      </c>
      <c r="G7" s="183">
        <f>SUM(E7-F7)</f>
        <v>472</v>
      </c>
      <c r="H7" s="209"/>
      <c r="I7" s="209"/>
    </row>
    <row r="8" spans="1:9" x14ac:dyDescent="0.25">
      <c r="A8" s="1243" t="s">
        <v>953</v>
      </c>
      <c r="B8" s="1244" t="s">
        <v>955</v>
      </c>
      <c r="E8" s="359">
        <v>7500</v>
      </c>
      <c r="F8" s="535"/>
      <c r="G8" s="183">
        <f t="shared" ref="G8:G9" si="1">SUM(E8-F8)</f>
        <v>7500</v>
      </c>
      <c r="H8" s="209"/>
      <c r="I8" s="209"/>
    </row>
    <row r="9" spans="1:9" x14ac:dyDescent="0.25">
      <c r="A9" s="1243" t="s">
        <v>954</v>
      </c>
      <c r="B9" s="1244" t="s">
        <v>956</v>
      </c>
      <c r="E9" s="359">
        <v>1000</v>
      </c>
      <c r="F9" s="535"/>
      <c r="G9" s="183">
        <f t="shared" si="1"/>
        <v>1000</v>
      </c>
      <c r="H9" s="209"/>
      <c r="I9" s="209"/>
    </row>
    <row r="10" spans="1:9" ht="15.75" x14ac:dyDescent="0.25">
      <c r="A10" s="316" t="s">
        <v>475</v>
      </c>
      <c r="B10" s="423" t="s">
        <v>134</v>
      </c>
      <c r="C10" s="355"/>
      <c r="D10" s="355"/>
      <c r="E10" s="386">
        <f>SUM(E11:E15)</f>
        <v>25650</v>
      </c>
      <c r="F10" s="535"/>
      <c r="G10" s="183"/>
      <c r="H10" s="1220"/>
      <c r="I10" s="209"/>
    </row>
    <row r="11" spans="1:9" x14ac:dyDescent="0.25">
      <c r="A11" s="1247" t="s">
        <v>985</v>
      </c>
      <c r="B11" s="1244" t="s">
        <v>948</v>
      </c>
      <c r="C11" s="355"/>
      <c r="D11" s="355"/>
      <c r="E11" s="1246">
        <v>7200</v>
      </c>
      <c r="F11" s="535"/>
      <c r="G11" s="183">
        <f>SUM(E11-F11)</f>
        <v>7200</v>
      </c>
      <c r="H11" s="1220"/>
      <c r="I11" s="209"/>
    </row>
    <row r="12" spans="1:9" x14ac:dyDescent="0.25">
      <c r="A12" s="1247" t="s">
        <v>986</v>
      </c>
      <c r="B12" s="1244" t="s">
        <v>950</v>
      </c>
      <c r="C12" s="355"/>
      <c r="D12" s="355"/>
      <c r="E12" s="1246">
        <v>5000</v>
      </c>
      <c r="F12" s="535"/>
      <c r="G12" s="183">
        <f t="shared" ref="G12:G32" si="2">SUM(E12-F12)</f>
        <v>5000</v>
      </c>
      <c r="H12" s="1220"/>
      <c r="I12" s="209"/>
    </row>
    <row r="13" spans="1:9" x14ac:dyDescent="0.25">
      <c r="A13" s="1247" t="s">
        <v>987</v>
      </c>
      <c r="B13" s="1244" t="s">
        <v>990</v>
      </c>
      <c r="C13" s="355"/>
      <c r="D13" s="355"/>
      <c r="E13" s="1246">
        <v>1100</v>
      </c>
      <c r="F13" s="535"/>
      <c r="G13" s="183">
        <f t="shared" si="2"/>
        <v>1100</v>
      </c>
      <c r="H13" s="1220"/>
      <c r="I13" s="209"/>
    </row>
    <row r="14" spans="1:9" x14ac:dyDescent="0.25">
      <c r="A14" s="1247" t="s">
        <v>988</v>
      </c>
      <c r="B14" s="1244" t="s">
        <v>991</v>
      </c>
      <c r="C14" s="355"/>
      <c r="D14" s="355"/>
      <c r="E14" s="1246">
        <v>7500</v>
      </c>
      <c r="F14" s="535"/>
      <c r="G14" s="183">
        <f t="shared" si="2"/>
        <v>7500</v>
      </c>
      <c r="H14" s="1220"/>
      <c r="I14" s="209"/>
    </row>
    <row r="15" spans="1:9" x14ac:dyDescent="0.25">
      <c r="A15" s="1247" t="s">
        <v>989</v>
      </c>
      <c r="B15" s="1244" t="s">
        <v>956</v>
      </c>
      <c r="C15" s="355"/>
      <c r="D15" s="355"/>
      <c r="E15" s="1246">
        <v>4850</v>
      </c>
      <c r="F15" s="535"/>
      <c r="G15" s="183">
        <f t="shared" si="2"/>
        <v>4850</v>
      </c>
      <c r="H15" s="1220"/>
      <c r="I15" s="209"/>
    </row>
    <row r="16" spans="1:9" ht="15.75" x14ac:dyDescent="0.25">
      <c r="A16" s="316" t="s">
        <v>476</v>
      </c>
      <c r="B16" s="355" t="s">
        <v>882</v>
      </c>
      <c r="C16" s="355"/>
      <c r="D16" s="355"/>
      <c r="E16" s="386">
        <f>SUM(E17:E19)</f>
        <v>2250</v>
      </c>
      <c r="F16" s="535"/>
      <c r="G16" s="183"/>
      <c r="H16" s="209"/>
      <c r="I16" s="209"/>
    </row>
    <row r="17" spans="1:9" x14ac:dyDescent="0.25">
      <c r="A17" s="1247" t="s">
        <v>992</v>
      </c>
      <c r="B17" s="1244" t="s">
        <v>948</v>
      </c>
      <c r="C17" s="355"/>
      <c r="D17" s="355"/>
      <c r="E17" s="1246"/>
      <c r="F17" s="535"/>
      <c r="G17" s="183">
        <f t="shared" si="2"/>
        <v>0</v>
      </c>
      <c r="H17" s="209"/>
      <c r="I17" s="209"/>
    </row>
    <row r="18" spans="1:9" x14ac:dyDescent="0.25">
      <c r="A18" s="1247" t="s">
        <v>993</v>
      </c>
      <c r="B18" s="1244" t="s">
        <v>995</v>
      </c>
      <c r="C18" s="355"/>
      <c r="D18" s="355"/>
      <c r="E18" s="1246">
        <v>1000</v>
      </c>
      <c r="F18" s="535">
        <v>162</v>
      </c>
      <c r="G18" s="183">
        <f t="shared" si="2"/>
        <v>838</v>
      </c>
      <c r="H18" s="209"/>
      <c r="I18" s="209"/>
    </row>
    <row r="19" spans="1:9" x14ac:dyDescent="0.25">
      <c r="A19" s="1247" t="s">
        <v>994</v>
      </c>
      <c r="B19" s="1244" t="s">
        <v>956</v>
      </c>
      <c r="C19" s="355"/>
      <c r="D19" s="355"/>
      <c r="E19" s="1246">
        <v>1250</v>
      </c>
      <c r="F19" s="535">
        <v>902</v>
      </c>
      <c r="G19" s="183">
        <f t="shared" si="2"/>
        <v>348</v>
      </c>
      <c r="H19" s="209"/>
      <c r="I19" s="209"/>
    </row>
    <row r="20" spans="1:9" ht="15.75" x14ac:dyDescent="0.25">
      <c r="A20" s="316" t="s">
        <v>477</v>
      </c>
      <c r="B20" s="355" t="s">
        <v>958</v>
      </c>
      <c r="C20" s="355"/>
      <c r="D20" s="355"/>
      <c r="E20" s="386">
        <f>SUM(E21:E23)</f>
        <v>5650</v>
      </c>
      <c r="F20" s="535"/>
      <c r="G20" s="183"/>
      <c r="H20" s="1220"/>
      <c r="I20" s="209"/>
    </row>
    <row r="21" spans="1:9" x14ac:dyDescent="0.25">
      <c r="A21" s="1247" t="s">
        <v>996</v>
      </c>
      <c r="B21" s="1244" t="s">
        <v>948</v>
      </c>
      <c r="C21" s="355"/>
      <c r="D21" s="355"/>
      <c r="E21" s="1246">
        <v>4400</v>
      </c>
      <c r="F21" s="535"/>
      <c r="G21" s="183">
        <f t="shared" si="2"/>
        <v>4400</v>
      </c>
      <c r="H21" s="1220"/>
      <c r="I21" s="209"/>
    </row>
    <row r="22" spans="1:9" x14ac:dyDescent="0.25">
      <c r="A22" s="1247" t="s">
        <v>997</v>
      </c>
      <c r="B22" s="1244" t="s">
        <v>995</v>
      </c>
      <c r="C22" s="355"/>
      <c r="D22" s="355"/>
      <c r="E22" s="1246">
        <v>1250</v>
      </c>
      <c r="F22" s="535"/>
      <c r="G22" s="183">
        <f t="shared" si="2"/>
        <v>1250</v>
      </c>
      <c r="H22" s="1220"/>
      <c r="I22" s="209"/>
    </row>
    <row r="23" spans="1:9" x14ac:dyDescent="0.25">
      <c r="A23" s="1247" t="s">
        <v>998</v>
      </c>
      <c r="B23" s="1244" t="s">
        <v>956</v>
      </c>
      <c r="C23" s="355"/>
      <c r="D23" s="355"/>
      <c r="E23" s="1246"/>
      <c r="F23" s="535">
        <v>888</v>
      </c>
      <c r="G23" s="183">
        <f t="shared" si="2"/>
        <v>-888</v>
      </c>
      <c r="H23" s="1220"/>
      <c r="I23" s="209"/>
    </row>
    <row r="24" spans="1:9" ht="15.75" x14ac:dyDescent="0.25">
      <c r="A24" s="316" t="s">
        <v>478</v>
      </c>
      <c r="B24" s="355" t="s">
        <v>957</v>
      </c>
      <c r="C24" s="355"/>
      <c r="D24" s="355"/>
      <c r="E24" s="386">
        <f>SUM(E25:E26)</f>
        <v>2000</v>
      </c>
      <c r="F24" s="535">
        <f>----------------------F40</f>
        <v>0</v>
      </c>
      <c r="G24" s="183"/>
      <c r="H24" s="209"/>
      <c r="I24" s="209"/>
    </row>
    <row r="25" spans="1:9" x14ac:dyDescent="0.25">
      <c r="A25" s="1247" t="s">
        <v>959</v>
      </c>
      <c r="B25" s="1244" t="s">
        <v>961</v>
      </c>
      <c r="C25" s="355"/>
      <c r="D25" s="355"/>
      <c r="E25" s="1246">
        <v>2000</v>
      </c>
      <c r="F25" s="535"/>
      <c r="G25" s="183">
        <f t="shared" si="2"/>
        <v>2000</v>
      </c>
      <c r="H25" s="209"/>
      <c r="I25" s="209"/>
    </row>
    <row r="26" spans="1:9" x14ac:dyDescent="0.25">
      <c r="A26" s="1247" t="s">
        <v>960</v>
      </c>
      <c r="B26" s="1244" t="s">
        <v>956</v>
      </c>
      <c r="C26" s="355"/>
      <c r="D26" s="355"/>
      <c r="E26" s="1246"/>
      <c r="F26" s="535"/>
      <c r="G26" s="183">
        <f t="shared" si="2"/>
        <v>0</v>
      </c>
      <c r="H26" s="209"/>
      <c r="I26" s="209"/>
    </row>
    <row r="27" spans="1:9" x14ac:dyDescent="0.25">
      <c r="A27" s="1248" t="s">
        <v>962</v>
      </c>
      <c r="B27" s="1249" t="s">
        <v>963</v>
      </c>
      <c r="C27" s="355"/>
      <c r="D27" s="355"/>
      <c r="E27" s="1245">
        <v>0</v>
      </c>
      <c r="F27" s="535"/>
      <c r="G27" s="183">
        <f t="shared" si="2"/>
        <v>0</v>
      </c>
      <c r="H27" s="209"/>
      <c r="I27" s="209"/>
    </row>
    <row r="28" spans="1:9" x14ac:dyDescent="0.25">
      <c r="A28" s="15" t="s">
        <v>883</v>
      </c>
      <c r="B28" t="s">
        <v>801</v>
      </c>
      <c r="E28" s="359">
        <v>0</v>
      </c>
      <c r="F28" s="535"/>
      <c r="G28" s="183">
        <f t="shared" si="2"/>
        <v>0</v>
      </c>
      <c r="H28" s="209"/>
      <c r="I28" s="209"/>
    </row>
    <row r="29" spans="1:9" ht="15.75" x14ac:dyDescent="0.25">
      <c r="A29" s="316" t="s">
        <v>964</v>
      </c>
      <c r="B29" s="355" t="s">
        <v>965</v>
      </c>
      <c r="C29" s="355"/>
      <c r="D29" s="355"/>
      <c r="E29" s="386">
        <f>SUM(E30)</f>
        <v>0</v>
      </c>
      <c r="F29" s="535"/>
      <c r="G29" s="183"/>
      <c r="H29" s="209"/>
      <c r="I29" s="209"/>
    </row>
    <row r="30" spans="1:9" x14ac:dyDescent="0.25">
      <c r="A30" s="1247" t="s">
        <v>884</v>
      </c>
      <c r="B30" s="1244" t="s">
        <v>965</v>
      </c>
      <c r="C30" s="1244"/>
      <c r="D30" s="1244"/>
      <c r="E30" s="1246"/>
      <c r="F30" s="535"/>
      <c r="G30" s="183">
        <f t="shared" si="2"/>
        <v>0</v>
      </c>
      <c r="H30" s="209"/>
      <c r="I30" s="209"/>
    </row>
    <row r="31" spans="1:9" ht="15.75" x14ac:dyDescent="0.25">
      <c r="A31" s="316" t="s">
        <v>966</v>
      </c>
      <c r="B31" s="355" t="s">
        <v>967</v>
      </c>
      <c r="C31" s="355"/>
      <c r="D31" s="355"/>
      <c r="E31" s="386">
        <f>SUM(E32)</f>
        <v>12500</v>
      </c>
      <c r="F31" s="535"/>
      <c r="G31" s="183"/>
      <c r="H31" s="209"/>
      <c r="I31" s="209"/>
    </row>
    <row r="32" spans="1:9" x14ac:dyDescent="0.25">
      <c r="A32" s="15" t="s">
        <v>940</v>
      </c>
      <c r="B32" t="s">
        <v>941</v>
      </c>
      <c r="E32" s="359">
        <v>12500</v>
      </c>
      <c r="F32" s="535">
        <v>3165</v>
      </c>
      <c r="G32" s="183">
        <f t="shared" si="2"/>
        <v>9335</v>
      </c>
      <c r="H32" s="209"/>
      <c r="I32" s="1220">
        <v>0</v>
      </c>
    </row>
    <row r="33" spans="1:9" ht="15.75" x14ac:dyDescent="0.25">
      <c r="A33" s="316" t="s">
        <v>871</v>
      </c>
      <c r="E33" s="367">
        <f>SUM(E34,E42)</f>
        <v>29550</v>
      </c>
      <c r="F33" s="696">
        <f>SUM(F34:F45)</f>
        <v>5830</v>
      </c>
      <c r="G33" s="183"/>
      <c r="H33" s="209">
        <v>0</v>
      </c>
      <c r="I33" s="209"/>
    </row>
    <row r="34" spans="1:9" x14ac:dyDescent="0.25">
      <c r="A34" s="316" t="s">
        <v>479</v>
      </c>
      <c r="B34" s="355" t="s">
        <v>968</v>
      </c>
      <c r="E34" s="1245">
        <f>SUM(E35:E39)</f>
        <v>25050</v>
      </c>
      <c r="F34" s="535"/>
      <c r="G34" s="1214"/>
      <c r="H34" s="125"/>
      <c r="I34" s="125"/>
    </row>
    <row r="35" spans="1:9" x14ac:dyDescent="0.25">
      <c r="A35" s="1247" t="s">
        <v>969</v>
      </c>
      <c r="B35" s="1244" t="s">
        <v>974</v>
      </c>
      <c r="E35" s="359">
        <v>1850</v>
      </c>
      <c r="F35" s="535">
        <v>1255</v>
      </c>
      <c r="G35" s="1214">
        <f>SUM(E35-F35)</f>
        <v>595</v>
      </c>
      <c r="H35" s="125"/>
      <c r="I35" s="125"/>
    </row>
    <row r="36" spans="1:9" x14ac:dyDescent="0.25">
      <c r="A36" s="1247" t="s">
        <v>970</v>
      </c>
      <c r="B36" s="1244" t="s">
        <v>975</v>
      </c>
      <c r="E36" s="359">
        <v>2800</v>
      </c>
      <c r="F36" s="535">
        <v>845</v>
      </c>
      <c r="G36" s="1214">
        <f>SUM(E36-F36)</f>
        <v>1955</v>
      </c>
      <c r="H36" s="125"/>
      <c r="I36" s="125"/>
    </row>
    <row r="37" spans="1:9" x14ac:dyDescent="0.25">
      <c r="A37" s="1247" t="s">
        <v>971</v>
      </c>
      <c r="B37" s="1244" t="s">
        <v>976</v>
      </c>
      <c r="E37" s="359">
        <v>6400</v>
      </c>
      <c r="F37" s="535">
        <v>3330</v>
      </c>
      <c r="G37" s="1214">
        <f t="shared" ref="G37:G39" si="3">SUM(E37-F37)</f>
        <v>3070</v>
      </c>
      <c r="H37" s="125"/>
      <c r="I37" s="125"/>
    </row>
    <row r="38" spans="1:9" x14ac:dyDescent="0.25">
      <c r="A38" s="1247" t="s">
        <v>972</v>
      </c>
      <c r="B38" s="1244" t="s">
        <v>977</v>
      </c>
      <c r="E38" s="359">
        <v>2000</v>
      </c>
      <c r="F38" s="535"/>
      <c r="G38" s="1214">
        <f t="shared" si="3"/>
        <v>2000</v>
      </c>
      <c r="H38" s="125"/>
      <c r="I38" s="125"/>
    </row>
    <row r="39" spans="1:9" x14ac:dyDescent="0.25">
      <c r="A39" s="1247" t="s">
        <v>973</v>
      </c>
      <c r="B39" s="1244" t="s">
        <v>978</v>
      </c>
      <c r="E39" s="359">
        <v>12000</v>
      </c>
      <c r="F39" s="535"/>
      <c r="G39" s="1214">
        <f t="shared" si="3"/>
        <v>12000</v>
      </c>
      <c r="H39" s="125"/>
      <c r="I39" s="125"/>
    </row>
    <row r="40" spans="1:9" x14ac:dyDescent="0.25">
      <c r="A40" s="316" t="s">
        <v>480</v>
      </c>
      <c r="B40" s="355" t="s">
        <v>114</v>
      </c>
      <c r="C40" s="355"/>
      <c r="D40" s="355"/>
      <c r="E40" s="1245">
        <v>0</v>
      </c>
      <c r="F40" s="535"/>
      <c r="G40" s="183"/>
      <c r="H40" s="125"/>
      <c r="I40" s="125"/>
    </row>
    <row r="41" spans="1:9" x14ac:dyDescent="0.25">
      <c r="A41" s="316" t="s">
        <v>482</v>
      </c>
      <c r="B41" s="355" t="s">
        <v>872</v>
      </c>
      <c r="C41" s="355"/>
      <c r="D41" s="355"/>
      <c r="E41" s="359">
        <v>0</v>
      </c>
      <c r="F41" s="577"/>
      <c r="G41" s="529"/>
      <c r="H41" s="125">
        <v>0</v>
      </c>
      <c r="I41" s="125"/>
    </row>
    <row r="42" spans="1:9" ht="15.75" x14ac:dyDescent="0.25">
      <c r="A42" s="1250" t="s">
        <v>481</v>
      </c>
      <c r="B42" s="423" t="s">
        <v>135</v>
      </c>
      <c r="C42" s="423"/>
      <c r="D42" s="423"/>
      <c r="E42" s="386">
        <v>4500</v>
      </c>
      <c r="F42" s="535"/>
      <c r="G42" s="1214"/>
      <c r="H42" s="125"/>
      <c r="I42" s="125"/>
    </row>
    <row r="43" spans="1:9" ht="15.75" x14ac:dyDescent="0.25">
      <c r="A43" s="1243" t="s">
        <v>979</v>
      </c>
      <c r="B43" s="1031" t="s">
        <v>982</v>
      </c>
      <c r="C43" s="423"/>
      <c r="D43" s="423"/>
      <c r="E43" s="1246">
        <v>3500</v>
      </c>
      <c r="F43" s="535"/>
      <c r="G43" s="1214">
        <f t="shared" ref="G43:G49" si="4">SUM(E43-F43)</f>
        <v>3500</v>
      </c>
      <c r="H43" s="125"/>
      <c r="I43" s="125"/>
    </row>
    <row r="44" spans="1:9" ht="15.75" x14ac:dyDescent="0.25">
      <c r="A44" s="1243" t="s">
        <v>980</v>
      </c>
      <c r="B44" s="1244" t="s">
        <v>983</v>
      </c>
      <c r="C44" s="423"/>
      <c r="D44" s="423"/>
      <c r="E44" s="1246">
        <v>1000</v>
      </c>
      <c r="F44" s="535">
        <v>400</v>
      </c>
      <c r="G44" s="1214">
        <f t="shared" si="4"/>
        <v>600</v>
      </c>
      <c r="H44" s="125"/>
      <c r="I44" s="125">
        <v>0</v>
      </c>
    </row>
    <row r="45" spans="1:9" ht="15.75" x14ac:dyDescent="0.25">
      <c r="A45" s="1243" t="s">
        <v>981</v>
      </c>
      <c r="B45" s="1244" t="s">
        <v>984</v>
      </c>
      <c r="C45" s="423"/>
      <c r="D45" s="423"/>
      <c r="E45" s="1246"/>
      <c r="F45" s="535"/>
      <c r="G45" s="1214">
        <f t="shared" si="4"/>
        <v>0</v>
      </c>
      <c r="H45" s="125"/>
      <c r="I45" s="125"/>
    </row>
    <row r="46" spans="1:9" ht="15.75" x14ac:dyDescent="0.25">
      <c r="A46" s="316" t="s">
        <v>483</v>
      </c>
      <c r="E46" s="367">
        <f>SUM(E47:E49)</f>
        <v>34700</v>
      </c>
      <c r="F46" s="696">
        <f>SUM(F47:F49)</f>
        <v>25500</v>
      </c>
      <c r="G46" s="1214"/>
      <c r="H46" s="125"/>
      <c r="I46" s="125"/>
    </row>
    <row r="47" spans="1:9" x14ac:dyDescent="0.25">
      <c r="A47" s="15" t="s">
        <v>873</v>
      </c>
      <c r="B47" t="s">
        <v>875</v>
      </c>
      <c r="E47" s="359">
        <v>34000</v>
      </c>
      <c r="F47" s="535">
        <v>25500</v>
      </c>
      <c r="G47" s="1214">
        <f t="shared" si="4"/>
        <v>8500</v>
      </c>
      <c r="H47" s="125">
        <v>0</v>
      </c>
      <c r="I47" s="125"/>
    </row>
    <row r="48" spans="1:9" x14ac:dyDescent="0.25">
      <c r="A48" s="15" t="s">
        <v>874</v>
      </c>
      <c r="B48" t="s">
        <v>876</v>
      </c>
      <c r="E48" s="359"/>
      <c r="F48" s="535"/>
      <c r="G48" s="1214">
        <f t="shared" si="4"/>
        <v>0</v>
      </c>
      <c r="H48" s="209"/>
      <c r="I48" s="209"/>
    </row>
    <row r="49" spans="1:9" x14ac:dyDescent="0.25">
      <c r="A49" s="15" t="s">
        <v>484</v>
      </c>
      <c r="B49" t="s">
        <v>136</v>
      </c>
      <c r="E49" s="359">
        <v>700</v>
      </c>
      <c r="F49" s="535"/>
      <c r="G49" s="1214">
        <f t="shared" si="4"/>
        <v>700</v>
      </c>
      <c r="H49" s="209"/>
      <c r="I49" s="209"/>
    </row>
    <row r="50" spans="1:9" ht="15.75" x14ac:dyDescent="0.25">
      <c r="A50" s="316" t="s">
        <v>485</v>
      </c>
      <c r="E50" s="367">
        <f>SUM(E51:E53)</f>
        <v>15000</v>
      </c>
      <c r="F50" s="696">
        <f>SUM(F51:F53)</f>
        <v>254</v>
      </c>
      <c r="G50" s="183"/>
      <c r="H50" s="209"/>
      <c r="I50" s="209"/>
    </row>
    <row r="51" spans="1:9" x14ac:dyDescent="0.25">
      <c r="A51" s="15" t="s">
        <v>486</v>
      </c>
      <c r="B51" t="s">
        <v>137</v>
      </c>
      <c r="E51" s="359">
        <v>15000</v>
      </c>
      <c r="F51" s="535">
        <v>254</v>
      </c>
      <c r="G51" s="183">
        <f t="shared" ref="G51:G53" si="5">E51-F51</f>
        <v>14746</v>
      </c>
      <c r="H51" s="209"/>
      <c r="I51" s="209"/>
    </row>
    <row r="52" spans="1:9" x14ac:dyDescent="0.25">
      <c r="A52" s="15" t="s">
        <v>487</v>
      </c>
      <c r="B52" t="s">
        <v>333</v>
      </c>
      <c r="E52" s="359"/>
      <c r="F52" s="535"/>
      <c r="G52" s="183">
        <f t="shared" si="5"/>
        <v>0</v>
      </c>
      <c r="H52" s="209"/>
      <c r="I52" s="209"/>
    </row>
    <row r="53" spans="1:9" x14ac:dyDescent="0.25">
      <c r="A53" s="15" t="s">
        <v>603</v>
      </c>
      <c r="B53" t="s">
        <v>630</v>
      </c>
      <c r="E53" s="359">
        <v>0</v>
      </c>
      <c r="F53" s="535"/>
      <c r="G53" s="183">
        <f t="shared" si="5"/>
        <v>0</v>
      </c>
      <c r="H53" s="209"/>
      <c r="I53" s="209"/>
    </row>
    <row r="54" spans="1:9" ht="15.75" x14ac:dyDescent="0.25">
      <c r="A54" s="316" t="s">
        <v>803</v>
      </c>
      <c r="E54" s="367">
        <f>SUM(E55)</f>
        <v>0</v>
      </c>
      <c r="F54" s="696">
        <f>SUM(F55:F55)</f>
        <v>0</v>
      </c>
      <c r="G54" s="697"/>
      <c r="H54" s="209"/>
      <c r="I54" s="209"/>
    </row>
    <row r="55" spans="1:9" x14ac:dyDescent="0.25">
      <c r="A55" s="15" t="s">
        <v>488</v>
      </c>
      <c r="B55" t="s">
        <v>138</v>
      </c>
      <c r="E55" s="359"/>
      <c r="F55" s="535"/>
      <c r="G55" s="183">
        <f>E55-F55</f>
        <v>0</v>
      </c>
      <c r="H55" s="209"/>
      <c r="I55" s="209"/>
    </row>
    <row r="56" spans="1:9" ht="15.75" x14ac:dyDescent="0.25">
      <c r="A56" s="316" t="s">
        <v>604</v>
      </c>
      <c r="E56" s="386">
        <f>SUM(E57)</f>
        <v>5000</v>
      </c>
      <c r="F56" s="698">
        <f>SUM(F57:F57)</f>
        <v>0</v>
      </c>
      <c r="G56" s="1212"/>
      <c r="H56" s="209"/>
      <c r="I56" s="209"/>
    </row>
    <row r="57" spans="1:9" ht="15.75" thickBot="1" x14ac:dyDescent="0.3">
      <c r="A57" s="15" t="s">
        <v>999</v>
      </c>
      <c r="B57" s="1244" t="s">
        <v>1000</v>
      </c>
      <c r="E57" s="359">
        <v>5000</v>
      </c>
      <c r="F57" s="535"/>
      <c r="G57" s="183">
        <f>SUM(E57-F57)</f>
        <v>5000</v>
      </c>
      <c r="H57" s="209"/>
      <c r="I57" s="209"/>
    </row>
    <row r="58" spans="1:9" ht="20.25" thickTop="1" thickBot="1" x14ac:dyDescent="0.35">
      <c r="A58" s="314" t="s">
        <v>489</v>
      </c>
      <c r="B58" s="6" t="s">
        <v>141</v>
      </c>
      <c r="C58" s="6"/>
      <c r="D58" s="6"/>
      <c r="E58" s="362">
        <f>SUM(E59,E63,E67,E69,E81,E83,E84)</f>
        <v>69025</v>
      </c>
      <c r="F58" s="694">
        <f>SUM(F69,F59)</f>
        <v>56336</v>
      </c>
      <c r="G58" s="695"/>
      <c r="H58" s="210">
        <v>0</v>
      </c>
      <c r="I58" s="209"/>
    </row>
    <row r="59" spans="1:9" ht="16.5" thickTop="1" x14ac:dyDescent="0.25">
      <c r="A59" s="315" t="s">
        <v>490</v>
      </c>
      <c r="B59" s="10" t="s">
        <v>877</v>
      </c>
      <c r="E59" s="367">
        <f>SUM(E60:E62)</f>
        <v>19275</v>
      </c>
      <c r="F59" s="696">
        <f>SUM(F60:F68)</f>
        <v>14276</v>
      </c>
      <c r="G59" s="697">
        <v>0</v>
      </c>
      <c r="H59" s="209"/>
      <c r="I59" s="209"/>
    </row>
    <row r="60" spans="1:9" ht="15.75" x14ac:dyDescent="0.25">
      <c r="A60" s="15" t="s">
        <v>1005</v>
      </c>
      <c r="B60" t="s">
        <v>1149</v>
      </c>
      <c r="E60" s="359">
        <v>6150</v>
      </c>
      <c r="F60" s="535">
        <v>4854</v>
      </c>
      <c r="G60" s="1213">
        <f t="shared" ref="G60:G67" si="6">E60-F60</f>
        <v>1296</v>
      </c>
      <c r="H60" s="209"/>
      <c r="I60" s="209"/>
    </row>
    <row r="61" spans="1:9" ht="15.75" x14ac:dyDescent="0.25">
      <c r="A61" s="15" t="s">
        <v>1165</v>
      </c>
      <c r="B61" t="s">
        <v>1150</v>
      </c>
      <c r="E61" s="359">
        <v>6750</v>
      </c>
      <c r="F61" s="577">
        <v>5301</v>
      </c>
      <c r="G61" s="1213">
        <f t="shared" si="6"/>
        <v>1449</v>
      </c>
      <c r="H61" s="209"/>
      <c r="I61" s="209"/>
    </row>
    <row r="62" spans="1:9" ht="15.75" x14ac:dyDescent="0.25">
      <c r="A62" s="15" t="s">
        <v>1166</v>
      </c>
      <c r="B62" t="s">
        <v>1193</v>
      </c>
      <c r="E62" s="359">
        <v>6375</v>
      </c>
      <c r="F62" s="535">
        <v>4121</v>
      </c>
      <c r="G62" s="1213">
        <f t="shared" si="6"/>
        <v>2254</v>
      </c>
      <c r="H62" s="209"/>
      <c r="I62" s="209"/>
    </row>
    <row r="63" spans="1:9" ht="15.75" x14ac:dyDescent="0.25">
      <c r="A63" s="315" t="s">
        <v>491</v>
      </c>
      <c r="B63" s="10" t="s">
        <v>139</v>
      </c>
      <c r="C63" s="10"/>
      <c r="D63" s="10"/>
      <c r="E63" s="367">
        <f>SUM(E64:E65)</f>
        <v>0</v>
      </c>
      <c r="F63" s="699"/>
      <c r="G63" s="1213"/>
      <c r="H63" s="209"/>
      <c r="I63" s="209"/>
    </row>
    <row r="64" spans="1:9" ht="15.75" x14ac:dyDescent="0.25">
      <c r="A64" s="1251" t="s">
        <v>1001</v>
      </c>
      <c r="B64" s="1006" t="s">
        <v>1003</v>
      </c>
      <c r="C64" s="1006"/>
      <c r="D64" s="1006"/>
      <c r="E64" s="596"/>
      <c r="F64" s="699"/>
      <c r="G64" s="1253">
        <f t="shared" si="6"/>
        <v>0</v>
      </c>
      <c r="H64" s="209"/>
      <c r="I64" s="209"/>
    </row>
    <row r="65" spans="1:10" ht="15.75" x14ac:dyDescent="0.25">
      <c r="A65" s="1251" t="s">
        <v>1002</v>
      </c>
      <c r="B65" s="1006" t="s">
        <v>1004</v>
      </c>
      <c r="C65" s="1006"/>
      <c r="D65" s="1006"/>
      <c r="E65" s="596"/>
      <c r="F65" s="699"/>
      <c r="G65" s="1253">
        <f t="shared" si="6"/>
        <v>0</v>
      </c>
      <c r="H65" s="209"/>
      <c r="I65" s="209"/>
    </row>
    <row r="66" spans="1:10" ht="15.75" x14ac:dyDescent="0.25">
      <c r="A66" s="315" t="s">
        <v>492</v>
      </c>
      <c r="B66" s="10" t="s">
        <v>140</v>
      </c>
      <c r="C66" s="10"/>
      <c r="D66" s="10"/>
      <c r="E66" s="367">
        <v>0</v>
      </c>
      <c r="F66" s="696"/>
      <c r="G66" s="1213">
        <f t="shared" si="6"/>
        <v>0</v>
      </c>
      <c r="H66" s="209"/>
      <c r="I66" s="209"/>
    </row>
    <row r="67" spans="1:10" ht="15.75" x14ac:dyDescent="0.25">
      <c r="A67" s="315" t="s">
        <v>493</v>
      </c>
      <c r="B67" s="10" t="s">
        <v>878</v>
      </c>
      <c r="C67" s="10"/>
      <c r="D67" s="10"/>
      <c r="E67" s="367"/>
      <c r="F67" s="1362"/>
      <c r="G67" s="1213">
        <f t="shared" si="6"/>
        <v>0</v>
      </c>
      <c r="H67" s="209"/>
      <c r="I67" s="209"/>
    </row>
    <row r="68" spans="1:10" ht="15.75" x14ac:dyDescent="0.25">
      <c r="A68" s="1251" t="s">
        <v>1005</v>
      </c>
      <c r="B68" s="1006" t="s">
        <v>878</v>
      </c>
      <c r="C68" s="1006"/>
      <c r="D68" s="10"/>
      <c r="E68" s="596"/>
      <c r="F68" s="696"/>
      <c r="G68" s="1253">
        <f>E68-F68</f>
        <v>0</v>
      </c>
      <c r="H68" s="209"/>
      <c r="I68" s="209"/>
    </row>
    <row r="69" spans="1:10" ht="15.75" x14ac:dyDescent="0.25">
      <c r="A69" s="315" t="s">
        <v>494</v>
      </c>
      <c r="B69" s="10" t="s">
        <v>142</v>
      </c>
      <c r="C69" s="10"/>
      <c r="D69" s="10"/>
      <c r="E69" s="367">
        <f>SUM(E70:E80)</f>
        <v>49750</v>
      </c>
      <c r="F69" s="696">
        <f>SUM(F70:F80)</f>
        <v>42060</v>
      </c>
      <c r="G69" s="183"/>
      <c r="H69" s="209"/>
      <c r="I69" s="209"/>
    </row>
    <row r="70" spans="1:10" x14ac:dyDescent="0.25">
      <c r="A70" s="15" t="s">
        <v>922</v>
      </c>
      <c r="B70" t="s">
        <v>1151</v>
      </c>
      <c r="E70" s="359">
        <v>20250</v>
      </c>
      <c r="F70" s="535">
        <v>13864</v>
      </c>
      <c r="G70" s="183">
        <f t="shared" ref="G70:G80" si="7">E70-F70</f>
        <v>6386</v>
      </c>
      <c r="H70" s="209"/>
      <c r="I70" s="209"/>
    </row>
    <row r="71" spans="1:10" x14ac:dyDescent="0.25">
      <c r="A71" s="15" t="s">
        <v>1006</v>
      </c>
      <c r="B71" s="1252" t="s">
        <v>1007</v>
      </c>
      <c r="E71" s="359"/>
      <c r="F71" s="535"/>
      <c r="G71" s="183">
        <f t="shared" si="7"/>
        <v>0</v>
      </c>
      <c r="H71" s="209"/>
      <c r="I71" s="209"/>
    </row>
    <row r="72" spans="1:10" x14ac:dyDescent="0.25">
      <c r="A72" s="15" t="s">
        <v>1009</v>
      </c>
      <c r="B72" t="s">
        <v>1010</v>
      </c>
      <c r="E72" s="359">
        <v>1500</v>
      </c>
      <c r="F72" s="535">
        <v>7830</v>
      </c>
      <c r="G72" s="183">
        <f t="shared" si="7"/>
        <v>-6330</v>
      </c>
      <c r="H72" s="209"/>
      <c r="I72" s="209"/>
    </row>
    <row r="73" spans="1:10" x14ac:dyDescent="0.25">
      <c r="A73" s="15" t="s">
        <v>1008</v>
      </c>
      <c r="B73" t="s">
        <v>1260</v>
      </c>
      <c r="E73" s="359">
        <v>1500</v>
      </c>
      <c r="F73" s="535">
        <v>467</v>
      </c>
      <c r="G73" s="183">
        <f t="shared" si="7"/>
        <v>1033</v>
      </c>
      <c r="H73" s="125"/>
      <c r="I73" s="125"/>
    </row>
    <row r="74" spans="1:10" x14ac:dyDescent="0.25">
      <c r="A74" s="15" t="s">
        <v>1011</v>
      </c>
      <c r="B74" t="s">
        <v>1007</v>
      </c>
      <c r="E74" s="359"/>
      <c r="F74" s="535"/>
      <c r="G74" s="183">
        <f t="shared" si="7"/>
        <v>0</v>
      </c>
      <c r="H74" s="125"/>
      <c r="I74" s="125"/>
    </row>
    <row r="75" spans="1:10" x14ac:dyDescent="0.25">
      <c r="A75" s="15" t="s">
        <v>1125</v>
      </c>
      <c r="B75" t="s">
        <v>143</v>
      </c>
      <c r="E75" s="359">
        <v>18750</v>
      </c>
      <c r="F75" s="535">
        <v>15909</v>
      </c>
      <c r="G75" s="183">
        <f t="shared" si="7"/>
        <v>2841</v>
      </c>
      <c r="H75" s="125"/>
      <c r="I75" s="125"/>
    </row>
    <row r="76" spans="1:10" x14ac:dyDescent="0.25">
      <c r="A76" s="15" t="s">
        <v>495</v>
      </c>
      <c r="B76" t="s">
        <v>833</v>
      </c>
      <c r="E76" s="359"/>
      <c r="F76" s="535"/>
      <c r="G76" s="183">
        <f t="shared" si="7"/>
        <v>0</v>
      </c>
      <c r="H76" s="125"/>
      <c r="I76" s="125"/>
    </row>
    <row r="77" spans="1:10" x14ac:dyDescent="0.25">
      <c r="A77" s="15" t="s">
        <v>923</v>
      </c>
      <c r="B77" t="s">
        <v>1152</v>
      </c>
      <c r="E77" s="359"/>
      <c r="F77" s="535"/>
      <c r="G77" s="183">
        <f t="shared" si="7"/>
        <v>0</v>
      </c>
      <c r="H77" s="5"/>
      <c r="I77" s="5"/>
    </row>
    <row r="78" spans="1:10" x14ac:dyDescent="0.25">
      <c r="A78" s="15" t="s">
        <v>924</v>
      </c>
      <c r="B78" t="s">
        <v>1153</v>
      </c>
      <c r="E78" s="359">
        <v>5500</v>
      </c>
      <c r="F78" s="535">
        <v>3945</v>
      </c>
      <c r="G78" s="183">
        <f t="shared" si="7"/>
        <v>1555</v>
      </c>
      <c r="H78" s="5"/>
      <c r="I78" s="5"/>
    </row>
    <row r="79" spans="1:10" ht="15" customHeight="1" x14ac:dyDescent="0.25">
      <c r="A79" s="15" t="s">
        <v>925</v>
      </c>
      <c r="B79" t="s">
        <v>1154</v>
      </c>
      <c r="E79" s="359">
        <v>1125</v>
      </c>
      <c r="F79" s="535"/>
      <c r="G79" s="183">
        <f t="shared" si="7"/>
        <v>1125</v>
      </c>
      <c r="H79" s="209"/>
      <c r="I79" s="209"/>
      <c r="J79" s="117">
        <f>-----------------------------------------------------------------------------------------------------------------------------------------------------------------------------------------------------------------------G87</f>
        <v>0</v>
      </c>
    </row>
    <row r="80" spans="1:10" ht="15" customHeight="1" x14ac:dyDescent="0.25">
      <c r="A80" s="15" t="s">
        <v>926</v>
      </c>
      <c r="B80" t="s">
        <v>1194</v>
      </c>
      <c r="E80" s="359">
        <v>1125</v>
      </c>
      <c r="F80" s="535">
        <v>45</v>
      </c>
      <c r="G80" s="183">
        <f t="shared" si="7"/>
        <v>1080</v>
      </c>
      <c r="H80" s="209"/>
      <c r="I80" s="209"/>
    </row>
    <row r="81" spans="1:9" ht="15.75" x14ac:dyDescent="0.25">
      <c r="A81" s="315" t="s">
        <v>496</v>
      </c>
      <c r="B81" s="10"/>
      <c r="C81" s="10"/>
      <c r="D81" s="10"/>
      <c r="E81" s="367"/>
      <c r="F81" s="696"/>
      <c r="G81" s="1213"/>
      <c r="H81" s="125"/>
      <c r="I81" s="125"/>
    </row>
    <row r="82" spans="1:9" ht="15.75" x14ac:dyDescent="0.25">
      <c r="A82" s="315" t="s">
        <v>1170</v>
      </c>
      <c r="B82" s="10" t="s">
        <v>1206</v>
      </c>
      <c r="C82" s="10"/>
      <c r="D82" s="10"/>
      <c r="E82" s="367">
        <v>3000</v>
      </c>
      <c r="F82" s="1422">
        <v>161</v>
      </c>
      <c r="G82" s="1213">
        <f>E82-F82</f>
        <v>2839</v>
      </c>
      <c r="H82" s="125"/>
      <c r="I82" s="125"/>
    </row>
    <row r="83" spans="1:9" ht="15.75" x14ac:dyDescent="0.25">
      <c r="A83" s="302" t="s">
        <v>834</v>
      </c>
      <c r="B83" s="10" t="s">
        <v>879</v>
      </c>
      <c r="C83" s="10"/>
      <c r="D83" s="10"/>
      <c r="E83" s="367">
        <v>0</v>
      </c>
      <c r="F83" s="696"/>
      <c r="G83" s="1213">
        <f>E83-F83</f>
        <v>0</v>
      </c>
      <c r="H83" s="209" t="s">
        <v>39</v>
      </c>
      <c r="I83" s="209"/>
    </row>
    <row r="84" spans="1:9" ht="16.5" thickBot="1" x14ac:dyDescent="0.3">
      <c r="A84" s="302" t="s">
        <v>880</v>
      </c>
      <c r="B84" s="10" t="s">
        <v>881</v>
      </c>
      <c r="C84" s="10"/>
      <c r="D84" s="10"/>
      <c r="E84" s="367"/>
      <c r="F84" s="696"/>
      <c r="G84" s="1213">
        <f>SUM(E84-F84)</f>
        <v>0</v>
      </c>
      <c r="H84" s="209"/>
      <c r="I84" s="209"/>
    </row>
    <row r="85" spans="1:9" ht="22.5" thickTop="1" thickBot="1" x14ac:dyDescent="0.4">
      <c r="A85" s="1474" t="s">
        <v>145</v>
      </c>
      <c r="B85" s="1474"/>
      <c r="C85" s="1474"/>
      <c r="D85" s="1475"/>
      <c r="E85" s="362">
        <f>SUM(E2,E58,E82)</f>
        <v>213325</v>
      </c>
      <c r="F85" s="694">
        <f>F2+F58+F81+F83+F84+F82</f>
        <v>93226</v>
      </c>
      <c r="G85" s="695">
        <f>SUM(G3:G84)</f>
        <v>120099</v>
      </c>
      <c r="H85" s="211"/>
      <c r="I85" s="1219"/>
    </row>
    <row r="86" spans="1:9" ht="15.75" thickTop="1" x14ac:dyDescent="0.25"/>
    <row r="91" spans="1:9" x14ac:dyDescent="0.25">
      <c r="D91" s="1363"/>
    </row>
  </sheetData>
  <mergeCells count="1">
    <mergeCell ref="A85:D85"/>
  </mergeCells>
  <phoneticPr fontId="44" type="noConversion"/>
  <hyperlinks>
    <hyperlink ref="B1" location="'résultat analytique 2'!A1" display="Résultats A"/>
  </hyperlinks>
  <pageMargins left="0.70866141732283472" right="0" top="0.74803149606299213" bottom="0.15748031496062992" header="0.31496062992125984" footer="0.31496062992125984"/>
  <pageSetup paperSize="9" scale="59" orientation="portrait" r:id="rId1"/>
  <headerFooter>
    <oddHeader xml:space="preserve">&amp;L&amp;"-,Gras"&amp;14FFSB
&amp;URESPONSABLE : J.FARESSE&amp;C&amp;"-,Gras"&amp;14 10 - DTN&amp;R&amp;"-,Gras"&amp;14CONTROLE BUDGET  </oddHeader>
  </headerFooter>
  <ignoredErrors>
    <ignoredError sqref="E34 E2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2"/>
  <sheetViews>
    <sheetView workbookViewId="0">
      <pane ySplit="1" topLeftCell="A44" activePane="bottomLeft" state="frozen"/>
      <selection pane="bottomLeft" activeCell="B1" sqref="B1"/>
    </sheetView>
  </sheetViews>
  <sheetFormatPr baseColWidth="10" defaultRowHeight="15" x14ac:dyDescent="0.25"/>
  <cols>
    <col min="1" max="1" width="19.28515625" customWidth="1"/>
    <col min="4" max="4" width="34.5703125" customWidth="1"/>
    <col min="5" max="5" width="13.7109375" customWidth="1"/>
    <col min="6" max="6" width="13.7109375" style="117" customWidth="1"/>
    <col min="7" max="7" width="12.5703125" style="117" customWidth="1"/>
  </cols>
  <sheetData>
    <row r="1" spans="1:8" ht="45" customHeight="1" thickTop="1" thickBot="1" x14ac:dyDescent="0.35">
      <c r="A1" s="56" t="s">
        <v>39</v>
      </c>
      <c r="B1" s="277" t="s">
        <v>339</v>
      </c>
      <c r="C1" s="57"/>
      <c r="D1" s="206"/>
      <c r="E1" s="843" t="s">
        <v>1207</v>
      </c>
      <c r="F1" s="844" t="s">
        <v>1211</v>
      </c>
      <c r="G1" s="845" t="s">
        <v>343</v>
      </c>
      <c r="H1" s="925" t="s">
        <v>330</v>
      </c>
    </row>
    <row r="2" spans="1:8" ht="19.5" thickTop="1" x14ac:dyDescent="0.25">
      <c r="A2" s="1476" t="s">
        <v>41</v>
      </c>
      <c r="B2" s="1477"/>
      <c r="C2" s="1477"/>
      <c r="D2" s="1130"/>
      <c r="E2" s="1442">
        <f>SUM(E4,E9,E15,E22,E28,E34,E40,E46)</f>
        <v>27850</v>
      </c>
      <c r="F2" s="1483">
        <f>SUM(F9,F4,F15,F22,F28,F34,F40,F46)</f>
        <v>7320</v>
      </c>
      <c r="G2" s="1481">
        <f>SUM(E2-F2)</f>
        <v>20530</v>
      </c>
      <c r="H2" s="4"/>
    </row>
    <row r="3" spans="1:8" ht="15" customHeight="1" thickBot="1" x14ac:dyDescent="0.3">
      <c r="A3" s="1478"/>
      <c r="B3" s="1479"/>
      <c r="C3" s="1479"/>
      <c r="D3" s="1131"/>
      <c r="E3" s="1480"/>
      <c r="F3" s="1484"/>
      <c r="G3" s="1482"/>
      <c r="H3" s="135"/>
    </row>
    <row r="4" spans="1:8" ht="18.75" customHeight="1" thickTop="1" x14ac:dyDescent="0.3">
      <c r="A4" s="317" t="s">
        <v>497</v>
      </c>
      <c r="B4" s="317" t="s">
        <v>296</v>
      </c>
      <c r="C4" s="318"/>
      <c r="D4" s="58"/>
      <c r="E4" s="598">
        <f>SUM(E5:E7)</f>
        <v>4000</v>
      </c>
      <c r="F4" s="700">
        <f>SUM(F5:F8)</f>
        <v>1846</v>
      </c>
      <c r="G4" s="701">
        <f>E4-F4</f>
        <v>2154</v>
      </c>
      <c r="H4" s="5">
        <v>0</v>
      </c>
    </row>
    <row r="5" spans="1:8" ht="15.75" x14ac:dyDescent="0.25">
      <c r="A5" s="319" t="s">
        <v>498</v>
      </c>
      <c r="B5" s="320" t="s">
        <v>138</v>
      </c>
      <c r="C5" s="321"/>
      <c r="D5" s="44"/>
      <c r="E5" s="1336">
        <v>3000</v>
      </c>
      <c r="F5" s="702">
        <v>1638</v>
      </c>
      <c r="G5" s="808">
        <f>SUM(E5-F5)</f>
        <v>1362</v>
      </c>
      <c r="H5" s="5"/>
    </row>
    <row r="6" spans="1:8" ht="15.75" x14ac:dyDescent="0.25">
      <c r="A6" s="319" t="s">
        <v>499</v>
      </c>
      <c r="B6" s="320" t="s">
        <v>1140</v>
      </c>
      <c r="C6" s="321"/>
      <c r="D6" s="44"/>
      <c r="E6" s="1336">
        <v>500</v>
      </c>
      <c r="F6" s="702">
        <v>70</v>
      </c>
      <c r="G6" s="808">
        <f t="shared" ref="G6:G7" si="0">SUM(E6-F6)</f>
        <v>430</v>
      </c>
      <c r="H6" s="5"/>
    </row>
    <row r="7" spans="1:8" ht="15.75" x14ac:dyDescent="0.25">
      <c r="A7" s="319" t="s">
        <v>500</v>
      </c>
      <c r="B7" s="320" t="s">
        <v>1141</v>
      </c>
      <c r="C7" s="321"/>
      <c r="D7" s="44"/>
      <c r="E7" s="1336">
        <v>500</v>
      </c>
      <c r="F7" s="702">
        <v>138</v>
      </c>
      <c r="G7" s="808">
        <f t="shared" si="0"/>
        <v>362</v>
      </c>
      <c r="H7" s="5"/>
    </row>
    <row r="8" spans="1:8" ht="5.0999999999999996" customHeight="1" x14ac:dyDescent="0.25">
      <c r="A8" s="1110"/>
      <c r="B8" s="1111"/>
      <c r="C8" s="1111"/>
      <c r="D8" s="1112"/>
      <c r="E8" s="1113"/>
      <c r="F8" s="1114"/>
      <c r="G8" s="1115"/>
      <c r="H8" s="1116"/>
    </row>
    <row r="9" spans="1:8" ht="15" customHeight="1" x14ac:dyDescent="0.3">
      <c r="A9" s="317" t="s">
        <v>501</v>
      </c>
      <c r="B9" s="322" t="s">
        <v>1123</v>
      </c>
      <c r="C9" s="323"/>
      <c r="D9" s="46"/>
      <c r="E9" s="598">
        <f>SUM(E10:E13)</f>
        <v>4300</v>
      </c>
      <c r="F9" s="700">
        <f>SUM(F10:F13)</f>
        <v>2419</v>
      </c>
      <c r="G9" s="701">
        <f>E9-F9</f>
        <v>1881</v>
      </c>
      <c r="H9" s="5"/>
    </row>
    <row r="10" spans="1:8" ht="15.75" x14ac:dyDescent="0.25">
      <c r="A10" s="319" t="s">
        <v>502</v>
      </c>
      <c r="B10" s="320" t="s">
        <v>684</v>
      </c>
      <c r="C10" s="320"/>
      <c r="D10" s="44"/>
      <c r="E10" s="387">
        <v>3500</v>
      </c>
      <c r="F10" s="702">
        <v>2000</v>
      </c>
      <c r="G10" s="808">
        <f>SUM(E10-F10)</f>
        <v>1500</v>
      </c>
      <c r="H10" s="5"/>
    </row>
    <row r="11" spans="1:8" ht="15.75" x14ac:dyDescent="0.25">
      <c r="A11" s="319" t="s">
        <v>503</v>
      </c>
      <c r="B11" s="320" t="s">
        <v>693</v>
      </c>
      <c r="C11" s="324"/>
      <c r="D11" s="46"/>
      <c r="E11" s="387">
        <v>800</v>
      </c>
      <c r="F11" s="702"/>
      <c r="G11" s="808">
        <f t="shared" ref="G11:G13" si="1">SUM(E11-F11)</f>
        <v>800</v>
      </c>
      <c r="H11" s="5"/>
    </row>
    <row r="12" spans="1:8" ht="15.75" x14ac:dyDescent="0.25">
      <c r="A12" s="319" t="s">
        <v>504</v>
      </c>
      <c r="B12" s="320" t="s">
        <v>685</v>
      </c>
      <c r="C12" s="324"/>
      <c r="D12" s="46"/>
      <c r="E12" s="387"/>
      <c r="F12" s="702">
        <v>225</v>
      </c>
      <c r="G12" s="808">
        <f t="shared" si="1"/>
        <v>-225</v>
      </c>
      <c r="H12" s="5"/>
    </row>
    <row r="13" spans="1:8" ht="15.75" x14ac:dyDescent="0.25">
      <c r="A13" s="319" t="s">
        <v>505</v>
      </c>
      <c r="B13" s="320" t="s">
        <v>779</v>
      </c>
      <c r="C13" s="324"/>
      <c r="D13" s="46"/>
      <c r="E13" s="387"/>
      <c r="F13" s="702">
        <v>194</v>
      </c>
      <c r="G13" s="808">
        <f t="shared" si="1"/>
        <v>-194</v>
      </c>
      <c r="H13" s="5"/>
    </row>
    <row r="14" spans="1:8" ht="5.0999999999999996" customHeight="1" x14ac:dyDescent="0.25">
      <c r="A14" s="1117"/>
      <c r="B14" s="1118"/>
      <c r="C14" s="1119"/>
      <c r="D14" s="1120"/>
      <c r="E14" s="1113"/>
      <c r="F14" s="1114"/>
      <c r="G14" s="1115"/>
      <c r="H14" s="1116"/>
    </row>
    <row r="15" spans="1:8" ht="15" customHeight="1" x14ac:dyDescent="0.25">
      <c r="A15" s="325" t="s">
        <v>506</v>
      </c>
      <c r="B15" s="325" t="s">
        <v>780</v>
      </c>
      <c r="C15" s="326"/>
      <c r="D15" s="123"/>
      <c r="E15" s="755">
        <f>SUM(E16:E21)</f>
        <v>8150</v>
      </c>
      <c r="F15" s="757">
        <f>SUM(F16:F21)</f>
        <v>235</v>
      </c>
      <c r="G15" s="756">
        <f>E15-F15</f>
        <v>7915</v>
      </c>
      <c r="H15" s="5"/>
    </row>
    <row r="16" spans="1:8" ht="15" customHeight="1" x14ac:dyDescent="0.25">
      <c r="A16" s="1069" t="s">
        <v>859</v>
      </c>
      <c r="B16" s="1069" t="s">
        <v>1142</v>
      </c>
      <c r="C16" s="326"/>
      <c r="D16" s="123"/>
      <c r="E16" s="388">
        <v>1850</v>
      </c>
      <c r="F16" s="1070"/>
      <c r="G16" s="808">
        <f>SUM(E16-F16)</f>
        <v>1850</v>
      </c>
      <c r="H16" s="5"/>
    </row>
    <row r="17" spans="1:8" ht="15" customHeight="1" x14ac:dyDescent="0.25">
      <c r="A17" s="327" t="s">
        <v>515</v>
      </c>
      <c r="B17" s="327" t="s">
        <v>686</v>
      </c>
      <c r="C17" s="328"/>
      <c r="D17" s="59"/>
      <c r="E17" s="388">
        <v>200</v>
      </c>
      <c r="F17" s="702">
        <v>100</v>
      </c>
      <c r="G17" s="808">
        <f>SUM(E17-F17)</f>
        <v>100</v>
      </c>
      <c r="H17" s="5"/>
    </row>
    <row r="18" spans="1:8" ht="14.25" customHeight="1" x14ac:dyDescent="0.25">
      <c r="A18" s="327" t="s">
        <v>516</v>
      </c>
      <c r="B18" s="327" t="s">
        <v>687</v>
      </c>
      <c r="C18" s="327"/>
      <c r="D18" s="121"/>
      <c r="E18" s="388">
        <v>100</v>
      </c>
      <c r="F18" s="702"/>
      <c r="G18" s="808">
        <f t="shared" ref="G18:G21" si="2">SUM(E18-F18)</f>
        <v>100</v>
      </c>
      <c r="H18" s="5"/>
    </row>
    <row r="19" spans="1:8" ht="14.25" customHeight="1" x14ac:dyDescent="0.25">
      <c r="A19" s="327" t="s">
        <v>688</v>
      </c>
      <c r="B19" s="327" t="s">
        <v>689</v>
      </c>
      <c r="C19" s="327"/>
      <c r="D19" s="121"/>
      <c r="E19" s="388">
        <v>6000</v>
      </c>
      <c r="F19" s="702">
        <v>75</v>
      </c>
      <c r="G19" s="808">
        <f t="shared" si="2"/>
        <v>5925</v>
      </c>
      <c r="H19" s="5"/>
    </row>
    <row r="20" spans="1:8" ht="14.25" customHeight="1" x14ac:dyDescent="0.25">
      <c r="A20" s="327" t="s">
        <v>754</v>
      </c>
      <c r="B20" s="327" t="s">
        <v>690</v>
      </c>
      <c r="C20" s="327"/>
      <c r="D20" s="121"/>
      <c r="E20" s="388"/>
      <c r="F20" s="702">
        <v>60</v>
      </c>
      <c r="G20" s="808">
        <f t="shared" si="2"/>
        <v>-60</v>
      </c>
      <c r="H20" s="5"/>
    </row>
    <row r="21" spans="1:8" ht="5.0999999999999996" customHeight="1" x14ac:dyDescent="0.25">
      <c r="A21" s="1124"/>
      <c r="B21" s="1125"/>
      <c r="C21" s="1124"/>
      <c r="D21" s="1126"/>
      <c r="E21" s="1127"/>
      <c r="F21" s="1114"/>
      <c r="G21" s="1123">
        <f t="shared" si="2"/>
        <v>0</v>
      </c>
      <c r="H21" s="1116"/>
    </row>
    <row r="22" spans="1:8" ht="15.75" customHeight="1" x14ac:dyDescent="0.25">
      <c r="A22" s="317" t="s">
        <v>507</v>
      </c>
      <c r="B22" s="329" t="s">
        <v>893</v>
      </c>
      <c r="C22" s="329"/>
      <c r="D22" s="122"/>
      <c r="E22" s="1107">
        <f>SUM(E23:E27)</f>
        <v>9500</v>
      </c>
      <c r="F22" s="1108">
        <f>SUM(F23:F27)</f>
        <v>2220</v>
      </c>
      <c r="G22" s="1109">
        <f>E22-F22</f>
        <v>7280</v>
      </c>
      <c r="H22" s="5"/>
    </row>
    <row r="23" spans="1:8" ht="15" customHeight="1" x14ac:dyDescent="0.25">
      <c r="A23" s="327" t="s">
        <v>694</v>
      </c>
      <c r="B23" s="327" t="s">
        <v>686</v>
      </c>
      <c r="C23" s="331"/>
      <c r="D23" s="122"/>
      <c r="E23" s="388">
        <v>2000</v>
      </c>
      <c r="F23" s="703">
        <v>900</v>
      </c>
      <c r="G23" s="808">
        <f>SUM(E23-F23)</f>
        <v>1100</v>
      </c>
      <c r="H23" s="5"/>
    </row>
    <row r="24" spans="1:8" ht="15" customHeight="1" x14ac:dyDescent="0.25">
      <c r="A24" s="327" t="s">
        <v>695</v>
      </c>
      <c r="B24" s="327" t="s">
        <v>687</v>
      </c>
      <c r="C24" s="331"/>
      <c r="D24" s="122"/>
      <c r="E24" s="388">
        <v>2000</v>
      </c>
      <c r="F24" s="703">
        <v>189</v>
      </c>
      <c r="G24" s="808">
        <f t="shared" ref="G24:G27" si="3">SUM(E24-F24)</f>
        <v>1811</v>
      </c>
      <c r="H24" s="5"/>
    </row>
    <row r="25" spans="1:8" ht="15" customHeight="1" x14ac:dyDescent="0.25">
      <c r="A25" s="327" t="s">
        <v>696</v>
      </c>
      <c r="B25" s="327" t="s">
        <v>689</v>
      </c>
      <c r="C25" s="327"/>
      <c r="D25" s="122"/>
      <c r="E25" s="388">
        <v>2750</v>
      </c>
      <c r="F25" s="703">
        <v>675</v>
      </c>
      <c r="G25" s="808">
        <f t="shared" si="3"/>
        <v>2075</v>
      </c>
      <c r="H25" s="5"/>
    </row>
    <row r="26" spans="1:8" ht="15" customHeight="1" x14ac:dyDescent="0.25">
      <c r="A26" s="327" t="s">
        <v>697</v>
      </c>
      <c r="B26" s="327" t="s">
        <v>690</v>
      </c>
      <c r="C26" s="327"/>
      <c r="D26" s="122"/>
      <c r="E26" s="388">
        <v>2750</v>
      </c>
      <c r="F26" s="703">
        <v>456</v>
      </c>
      <c r="G26" s="808">
        <f t="shared" si="3"/>
        <v>2294</v>
      </c>
      <c r="H26" s="5"/>
    </row>
    <row r="27" spans="1:8" ht="5.0999999999999996" customHeight="1" x14ac:dyDescent="0.25">
      <c r="A27" s="1128"/>
      <c r="B27" s="1128"/>
      <c r="C27" s="1128"/>
      <c r="D27" s="1129"/>
      <c r="E27" s="1127"/>
      <c r="F27" s="1114"/>
      <c r="G27" s="1123">
        <f t="shared" si="3"/>
        <v>0</v>
      </c>
      <c r="H27" s="1116"/>
    </row>
    <row r="28" spans="1:8" ht="16.5" customHeight="1" x14ac:dyDescent="0.3">
      <c r="A28" s="317" t="s">
        <v>781</v>
      </c>
      <c r="B28" s="329" t="s">
        <v>1124</v>
      </c>
      <c r="C28" s="330"/>
      <c r="D28" s="124"/>
      <c r="E28" s="598">
        <f>SUM(E29:E32)</f>
        <v>1000</v>
      </c>
      <c r="F28" s="700">
        <f>SUM(F29:F32)</f>
        <v>0</v>
      </c>
      <c r="G28" s="701">
        <f>E28-F28</f>
        <v>1000</v>
      </c>
      <c r="H28" s="5"/>
    </row>
    <row r="29" spans="1:8" ht="15" customHeight="1" x14ac:dyDescent="0.25">
      <c r="A29" s="327" t="s">
        <v>782</v>
      </c>
      <c r="B29" s="330" t="s">
        <v>700</v>
      </c>
      <c r="C29" s="330"/>
      <c r="D29" s="124"/>
      <c r="E29" s="388">
        <v>1000</v>
      </c>
      <c r="F29" s="702"/>
      <c r="G29" s="1072">
        <f t="shared" ref="G29:G32" si="4">E29-F29</f>
        <v>1000</v>
      </c>
      <c r="H29" s="5"/>
    </row>
    <row r="30" spans="1:8" ht="15" customHeight="1" x14ac:dyDescent="0.25">
      <c r="A30" s="327" t="s">
        <v>783</v>
      </c>
      <c r="B30" s="330" t="s">
        <v>702</v>
      </c>
      <c r="C30" s="330"/>
      <c r="D30" s="124"/>
      <c r="E30" s="388"/>
      <c r="F30" s="702"/>
      <c r="G30" s="1072">
        <f t="shared" si="4"/>
        <v>0</v>
      </c>
      <c r="H30" s="5"/>
    </row>
    <row r="31" spans="1:8" ht="15" customHeight="1" x14ac:dyDescent="0.25">
      <c r="A31" s="327" t="s">
        <v>784</v>
      </c>
      <c r="B31" s="330" t="s">
        <v>685</v>
      </c>
      <c r="C31" s="330"/>
      <c r="D31" s="124"/>
      <c r="E31" s="749"/>
      <c r="F31" s="702"/>
      <c r="G31" s="1072">
        <f t="shared" si="4"/>
        <v>0</v>
      </c>
      <c r="H31" s="5"/>
    </row>
    <row r="32" spans="1:8" ht="15" customHeight="1" x14ac:dyDescent="0.25">
      <c r="A32" s="327" t="s">
        <v>785</v>
      </c>
      <c r="B32" s="330" t="s">
        <v>779</v>
      </c>
      <c r="C32" s="330"/>
      <c r="D32" s="124"/>
      <c r="E32" s="376"/>
      <c r="F32" s="702"/>
      <c r="G32" s="1376">
        <f t="shared" si="4"/>
        <v>0</v>
      </c>
      <c r="H32" s="5"/>
    </row>
    <row r="33" spans="1:8" ht="5.0999999999999996" customHeight="1" x14ac:dyDescent="0.3">
      <c r="A33" s="1121"/>
      <c r="B33" s="1132"/>
      <c r="C33" s="1132"/>
      <c r="D33" s="1133"/>
      <c r="E33" s="1127"/>
      <c r="F33" s="1114"/>
      <c r="G33" s="1134"/>
      <c r="H33" s="1116"/>
    </row>
    <row r="34" spans="1:8" ht="15" customHeight="1" x14ac:dyDescent="0.3">
      <c r="A34" s="317" t="s">
        <v>508</v>
      </c>
      <c r="B34" s="329" t="s">
        <v>297</v>
      </c>
      <c r="C34" s="329"/>
      <c r="D34" s="122"/>
      <c r="E34" s="598">
        <f>SUM(E35:E39)</f>
        <v>500</v>
      </c>
      <c r="F34" s="700">
        <f>SUM(F35:F39)</f>
        <v>600</v>
      </c>
      <c r="G34" s="704">
        <f>E34-F34</f>
        <v>-100</v>
      </c>
      <c r="H34" s="5"/>
    </row>
    <row r="35" spans="1:8" ht="15" customHeight="1" x14ac:dyDescent="0.25">
      <c r="A35" s="327" t="s">
        <v>703</v>
      </c>
      <c r="B35" s="759" t="s">
        <v>787</v>
      </c>
      <c r="C35" s="329"/>
      <c r="D35" s="122"/>
      <c r="E35" s="388">
        <v>250</v>
      </c>
      <c r="F35" s="703">
        <v>600</v>
      </c>
      <c r="G35" s="809">
        <f t="shared" ref="G35:G38" si="5">E35-F35</f>
        <v>-350</v>
      </c>
      <c r="H35" s="5"/>
    </row>
    <row r="36" spans="1:8" ht="15" customHeight="1" x14ac:dyDescent="0.3">
      <c r="A36" s="327" t="s">
        <v>786</v>
      </c>
      <c r="B36" s="759" t="s">
        <v>702</v>
      </c>
      <c r="C36" s="329"/>
      <c r="D36" s="122"/>
      <c r="E36" s="388">
        <v>250</v>
      </c>
      <c r="F36" s="761"/>
      <c r="G36" s="809">
        <f t="shared" si="5"/>
        <v>250</v>
      </c>
      <c r="H36" s="5"/>
    </row>
    <row r="37" spans="1:8" ht="15" customHeight="1" x14ac:dyDescent="0.25">
      <c r="A37" s="327" t="s">
        <v>748</v>
      </c>
      <c r="B37" s="759" t="s">
        <v>788</v>
      </c>
      <c r="C37" s="329"/>
      <c r="D37" s="122"/>
      <c r="E37" s="760"/>
      <c r="F37" s="703"/>
      <c r="G37" s="809">
        <f t="shared" si="5"/>
        <v>0</v>
      </c>
      <c r="H37" s="5"/>
    </row>
    <row r="38" spans="1:8" ht="15" customHeight="1" x14ac:dyDescent="0.25">
      <c r="A38" s="327" t="s">
        <v>768</v>
      </c>
      <c r="B38" s="759" t="s">
        <v>769</v>
      </c>
      <c r="C38" s="329"/>
      <c r="D38" s="122"/>
      <c r="E38" s="760"/>
      <c r="F38" s="703"/>
      <c r="G38" s="809">
        <f t="shared" si="5"/>
        <v>0</v>
      </c>
      <c r="H38" s="5"/>
    </row>
    <row r="39" spans="1:8" ht="5.0999999999999996" customHeight="1" x14ac:dyDescent="0.3">
      <c r="A39" s="1125"/>
      <c r="B39" s="1128"/>
      <c r="C39" s="1128"/>
      <c r="D39" s="1129"/>
      <c r="E39" s="1135"/>
      <c r="F39" s="1136"/>
      <c r="G39" s="1137"/>
      <c r="H39" s="1116"/>
    </row>
    <row r="40" spans="1:8" ht="15" customHeight="1" x14ac:dyDescent="0.3">
      <c r="A40" s="751" t="s">
        <v>509</v>
      </c>
      <c r="B40" s="329" t="s">
        <v>789</v>
      </c>
      <c r="C40" s="330"/>
      <c r="D40" s="124"/>
      <c r="E40" s="752">
        <f>SUM(E41:E45)</f>
        <v>400</v>
      </c>
      <c r="F40" s="705">
        <f>SUM(F41:F45)</f>
        <v>0</v>
      </c>
      <c r="G40" s="701">
        <f>SUM(E40-F40)</f>
        <v>400</v>
      </c>
      <c r="H40" s="5">
        <v>0</v>
      </c>
    </row>
    <row r="41" spans="1:8" ht="15" customHeight="1" x14ac:dyDescent="0.25">
      <c r="A41" s="327" t="s">
        <v>790</v>
      </c>
      <c r="B41" s="330" t="s">
        <v>700</v>
      </c>
      <c r="C41" s="330"/>
      <c r="D41" s="124"/>
      <c r="E41" s="388">
        <v>200</v>
      </c>
      <c r="F41" s="764"/>
      <c r="G41" s="1376">
        <f t="shared" ref="G41:G42" si="6">SUM(E41-F41)</f>
        <v>200</v>
      </c>
      <c r="H41" s="924"/>
    </row>
    <row r="42" spans="1:8" ht="15" customHeight="1" x14ac:dyDescent="0.3">
      <c r="A42" s="327" t="s">
        <v>791</v>
      </c>
      <c r="B42" s="330" t="s">
        <v>702</v>
      </c>
      <c r="C42" s="330"/>
      <c r="D42" s="124"/>
      <c r="E42" s="388">
        <v>200</v>
      </c>
      <c r="F42" s="765"/>
      <c r="G42" s="1033">
        <f t="shared" si="6"/>
        <v>200</v>
      </c>
      <c r="H42" s="924"/>
    </row>
    <row r="43" spans="1:8" ht="15" customHeight="1" x14ac:dyDescent="0.25">
      <c r="A43" s="327" t="s">
        <v>792</v>
      </c>
      <c r="B43" s="330" t="s">
        <v>788</v>
      </c>
      <c r="C43" s="330"/>
      <c r="D43" s="124"/>
      <c r="E43" s="388"/>
      <c r="F43" s="764"/>
      <c r="G43" s="766"/>
      <c r="H43" s="924"/>
    </row>
    <row r="44" spans="1:8" ht="15" customHeight="1" x14ac:dyDescent="0.25">
      <c r="A44" s="327" t="s">
        <v>793</v>
      </c>
      <c r="B44" s="330" t="s">
        <v>769</v>
      </c>
      <c r="C44" s="330"/>
      <c r="D44" s="124"/>
      <c r="E44" s="388"/>
      <c r="F44" s="764"/>
      <c r="G44" s="766"/>
      <c r="H44" s="924"/>
    </row>
    <row r="45" spans="1:8" ht="5.0999999999999996" customHeight="1" x14ac:dyDescent="0.25">
      <c r="A45" s="1121"/>
      <c r="B45" s="1132"/>
      <c r="C45" s="1132"/>
      <c r="D45" s="1133"/>
      <c r="E45" s="1122"/>
      <c r="F45" s="1138"/>
      <c r="G45" s="1139"/>
      <c r="H45" s="1140"/>
    </row>
    <row r="46" spans="1:8" ht="15" customHeight="1" x14ac:dyDescent="0.3">
      <c r="A46" s="317" t="s">
        <v>510</v>
      </c>
      <c r="B46" s="329" t="s">
        <v>691</v>
      </c>
      <c r="C46" s="330"/>
      <c r="D46" s="124"/>
      <c r="E46" s="752">
        <v>0</v>
      </c>
      <c r="F46" s="705">
        <f>SUM(F47:F52)</f>
        <v>0</v>
      </c>
      <c r="G46" s="701">
        <f>SUM(E46-F46)</f>
        <v>0</v>
      </c>
      <c r="H46" s="5">
        <v>0</v>
      </c>
    </row>
    <row r="47" spans="1:8" ht="15" customHeight="1" x14ac:dyDescent="0.25">
      <c r="A47" s="327" t="s">
        <v>511</v>
      </c>
      <c r="B47" s="330" t="s">
        <v>787</v>
      </c>
      <c r="C47" s="329"/>
      <c r="D47" s="122"/>
      <c r="E47" s="388">
        <v>0</v>
      </c>
      <c r="F47" s="702"/>
      <c r="G47" s="808">
        <f t="shared" ref="G47:G52" si="7">SUM(E47-F47)</f>
        <v>0</v>
      </c>
      <c r="H47" s="5"/>
    </row>
    <row r="48" spans="1:8" ht="15" customHeight="1" x14ac:dyDescent="0.25">
      <c r="A48" s="327" t="s">
        <v>701</v>
      </c>
      <c r="B48" s="330" t="s">
        <v>702</v>
      </c>
      <c r="C48" s="329"/>
      <c r="D48" s="122"/>
      <c r="E48" s="388">
        <v>0</v>
      </c>
      <c r="F48" s="702"/>
      <c r="G48" s="808">
        <f t="shared" si="7"/>
        <v>0</v>
      </c>
      <c r="H48" s="5"/>
    </row>
    <row r="49" spans="1:8" ht="15" customHeight="1" x14ac:dyDescent="0.25">
      <c r="A49" s="327" t="s">
        <v>794</v>
      </c>
      <c r="B49" s="320" t="s">
        <v>788</v>
      </c>
      <c r="C49" s="329"/>
      <c r="D49" s="122"/>
      <c r="E49" s="777"/>
      <c r="F49" s="702"/>
      <c r="G49" s="808">
        <f t="shared" si="7"/>
        <v>0</v>
      </c>
      <c r="H49" s="5"/>
    </row>
    <row r="50" spans="1:8" ht="15" customHeight="1" x14ac:dyDescent="0.25">
      <c r="A50" s="327" t="s">
        <v>795</v>
      </c>
      <c r="B50" s="330" t="s">
        <v>769</v>
      </c>
      <c r="C50" s="330"/>
      <c r="D50" s="60"/>
      <c r="E50" s="388"/>
      <c r="F50" s="702"/>
      <c r="G50" s="808">
        <f t="shared" si="7"/>
        <v>0</v>
      </c>
      <c r="H50" s="5"/>
    </row>
    <row r="51" spans="1:8" ht="15" customHeight="1" x14ac:dyDescent="0.25">
      <c r="A51" s="327" t="s">
        <v>749</v>
      </c>
      <c r="B51" s="320" t="s">
        <v>129</v>
      </c>
      <c r="C51" s="320"/>
      <c r="D51" s="44"/>
      <c r="E51" s="388"/>
      <c r="F51" s="702"/>
      <c r="G51" s="808">
        <f t="shared" si="7"/>
        <v>0</v>
      </c>
      <c r="H51" s="5"/>
    </row>
    <row r="52" spans="1:8" ht="15" customHeight="1" x14ac:dyDescent="0.25">
      <c r="A52" s="327" t="s">
        <v>796</v>
      </c>
      <c r="B52" s="330" t="s">
        <v>797</v>
      </c>
      <c r="C52" s="330"/>
      <c r="D52" s="124"/>
      <c r="E52" s="597"/>
      <c r="F52" s="702"/>
      <c r="G52" s="808">
        <f t="shared" si="7"/>
        <v>0</v>
      </c>
      <c r="H52" s="5"/>
    </row>
    <row r="53" spans="1:8" ht="5.0999999999999996" customHeight="1" x14ac:dyDescent="0.25">
      <c r="A53" s="1121"/>
      <c r="B53" s="1132"/>
      <c r="C53" s="1132"/>
      <c r="D53" s="1133"/>
      <c r="E53" s="1127"/>
      <c r="F53" s="1114"/>
      <c r="G53" s="1123"/>
      <c r="H53" s="1116"/>
    </row>
    <row r="54" spans="1:8" ht="24.95" customHeight="1" x14ac:dyDescent="0.35">
      <c r="A54" s="1141"/>
      <c r="B54" s="1143" t="s">
        <v>894</v>
      </c>
      <c r="C54" s="763"/>
      <c r="D54" s="1142"/>
      <c r="E54" s="1144">
        <f>SUM(E55,E60,E59,E58)</f>
        <v>14000</v>
      </c>
      <c r="F54" s="705">
        <f>SUM(F55+F58+F59+F60)</f>
        <v>12560</v>
      </c>
      <c r="G54" s="706">
        <f>SUM(G55:G60)</f>
        <v>1861</v>
      </c>
      <c r="H54" s="5"/>
    </row>
    <row r="55" spans="1:8" ht="15" customHeight="1" x14ac:dyDescent="0.3">
      <c r="A55" s="317" t="s">
        <v>512</v>
      </c>
      <c r="B55" s="332" t="s">
        <v>298</v>
      </c>
      <c r="C55" s="321"/>
      <c r="D55" s="44"/>
      <c r="E55" s="752">
        <f>SUM(E56:E57)</f>
        <v>500</v>
      </c>
      <c r="F55" s="705">
        <f>SUM(F56:F57)</f>
        <v>79</v>
      </c>
      <c r="G55" s="810">
        <f>SUM(E55-F55)</f>
        <v>421</v>
      </c>
      <c r="H55" s="5"/>
    </row>
    <row r="56" spans="1:8" ht="15" customHeight="1" x14ac:dyDescent="0.3">
      <c r="A56" s="330" t="s">
        <v>513</v>
      </c>
      <c r="B56" s="320" t="s">
        <v>299</v>
      </c>
      <c r="C56" s="332"/>
      <c r="D56" s="44"/>
      <c r="E56" s="387">
        <v>250</v>
      </c>
      <c r="F56" s="702"/>
      <c r="G56" s="1375">
        <f t="shared" ref="G56:G57" si="8">SUM(E56-F56)</f>
        <v>250</v>
      </c>
      <c r="H56" s="5"/>
    </row>
    <row r="57" spans="1:8" ht="15" customHeight="1" x14ac:dyDescent="0.25">
      <c r="A57" s="327" t="s">
        <v>770</v>
      </c>
      <c r="B57" s="320" t="s">
        <v>300</v>
      </c>
      <c r="C57" s="321"/>
      <c r="D57" s="44"/>
      <c r="E57" s="387">
        <v>250</v>
      </c>
      <c r="F57" s="702">
        <v>79</v>
      </c>
      <c r="G57" s="1375">
        <f t="shared" si="8"/>
        <v>171</v>
      </c>
      <c r="H57" s="5"/>
    </row>
    <row r="58" spans="1:8" ht="15" customHeight="1" x14ac:dyDescent="0.3">
      <c r="A58" s="762" t="s">
        <v>798</v>
      </c>
      <c r="B58" s="332" t="s">
        <v>146</v>
      </c>
      <c r="C58" s="321"/>
      <c r="D58" s="44"/>
      <c r="E58" s="752">
        <v>13500</v>
      </c>
      <c r="F58" s="705">
        <v>12481</v>
      </c>
      <c r="G58" s="810">
        <f>SUM(E58-F58)</f>
        <v>1019</v>
      </c>
      <c r="H58" s="5"/>
    </row>
    <row r="59" spans="1:8" ht="15" customHeight="1" x14ac:dyDescent="0.3">
      <c r="A59" s="762" t="s">
        <v>802</v>
      </c>
      <c r="B59" s="332" t="s">
        <v>300</v>
      </c>
      <c r="C59" s="321"/>
      <c r="D59" s="44"/>
      <c r="E59" s="387"/>
      <c r="F59" s="705">
        <v>0</v>
      </c>
      <c r="G59" s="810">
        <f>SUM(E59-F59)</f>
        <v>0</v>
      </c>
      <c r="H59" s="5"/>
    </row>
    <row r="60" spans="1:8" ht="18" customHeight="1" thickBot="1" x14ac:dyDescent="0.35">
      <c r="A60" s="753" t="s">
        <v>514</v>
      </c>
      <c r="B60" s="332" t="s">
        <v>147</v>
      </c>
      <c r="C60" s="332"/>
      <c r="D60" s="44"/>
      <c r="E60" s="752"/>
      <c r="F60" s="705">
        <v>0</v>
      </c>
      <c r="G60" s="810">
        <f>SUM(E60-F60)</f>
        <v>0</v>
      </c>
      <c r="H60" s="5"/>
    </row>
    <row r="61" spans="1:8" ht="36" customHeight="1" thickTop="1" thickBot="1" x14ac:dyDescent="0.3">
      <c r="A61" s="154" t="s">
        <v>148</v>
      </c>
      <c r="B61" s="154"/>
      <c r="C61" s="154"/>
      <c r="D61" s="154"/>
      <c r="E61" s="599">
        <f>SUM(E54,E2)</f>
        <v>41850</v>
      </c>
      <c r="F61" s="1216">
        <f>SUM(F2,F54)</f>
        <v>19880</v>
      </c>
      <c r="G61" s="807">
        <f>SUM(G2+G54)</f>
        <v>22391</v>
      </c>
      <c r="H61" s="600">
        <f>SUM(H4:H60)</f>
        <v>0</v>
      </c>
    </row>
    <row r="62" spans="1:8" ht="15.75" thickTop="1" x14ac:dyDescent="0.25"/>
  </sheetData>
  <mergeCells count="4">
    <mergeCell ref="A2:C3"/>
    <mergeCell ref="E2:E3"/>
    <mergeCell ref="G2:G3"/>
    <mergeCell ref="F2:F3"/>
  </mergeCells>
  <phoneticPr fontId="44" type="noConversion"/>
  <hyperlinks>
    <hyperlink ref="B1" location="'résultat analytique 2'!A1" display="Résultats A"/>
  </hyperlinks>
  <pageMargins left="0.35433070866141736" right="0.31496062992125984" top="0.59055118110236227" bottom="0.47" header="0.19685039370078741" footer="0.15748031496062992"/>
  <pageSetup paperSize="9" scale="75" orientation="portrait" r:id="rId1"/>
  <headerFooter>
    <oddHeader xml:space="preserve">&amp;L&amp;"-,Gras"&amp;16FFSB&amp;"-,Normal"&amp;11
&amp;"-,Gras"&amp;12&amp;URESPONSABLE : DR GUILLOT &amp;C&amp;"-,Gras"&amp;14 11 - COMMISSION MEDICALE&amp;R&amp;"-,Gras"&amp;12CONTROLE BUDGET  </oddHeader>
    <oddFooter>&amp;L&amp;"-,Gras"Code :11171&amp;C&amp;"-,Gras"&amp;12TRESORERIE GENERALE / CONTROLE DE GESTION&amp;R&amp;"-,Gras"&amp;12
&amp;D  
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29"/>
  <sheetViews>
    <sheetView zoomScale="120" zoomScaleNormal="120" workbookViewId="0">
      <pane ySplit="1" topLeftCell="A14" activePane="bottomLeft" state="frozen"/>
      <selection pane="bottomLeft" activeCell="B1" sqref="B1"/>
    </sheetView>
  </sheetViews>
  <sheetFormatPr baseColWidth="10" defaultRowHeight="15" x14ac:dyDescent="0.25"/>
  <cols>
    <col min="1" max="1" width="10.42578125" customWidth="1"/>
    <col min="4" max="4" width="11.5703125" customWidth="1"/>
    <col min="5" max="5" width="14.140625" customWidth="1"/>
    <col min="6" max="6" width="15.28515625" style="117" customWidth="1"/>
    <col min="7" max="7" width="12.85546875" style="228" customWidth="1"/>
    <col min="10" max="10" width="11.28515625" customWidth="1"/>
  </cols>
  <sheetData>
    <row r="1" spans="1:9" ht="33" thickTop="1" thickBot="1" x14ac:dyDescent="0.35">
      <c r="A1" s="601"/>
      <c r="B1" s="603" t="s">
        <v>339</v>
      </c>
      <c r="C1" s="604"/>
      <c r="D1" s="604"/>
      <c r="E1" s="843" t="s">
        <v>1207</v>
      </c>
      <c r="F1" s="844" t="s">
        <v>1218</v>
      </c>
      <c r="G1" s="845" t="s">
        <v>343</v>
      </c>
      <c r="H1" s="130"/>
      <c r="I1" s="130"/>
    </row>
    <row r="2" spans="1:9" ht="15" customHeight="1" thickTop="1" x14ac:dyDescent="0.25">
      <c r="A2" s="1492" t="s">
        <v>41</v>
      </c>
      <c r="B2" s="1493"/>
      <c r="C2" s="1493"/>
      <c r="D2" s="1494"/>
      <c r="E2" s="1495">
        <f>SUM(E5+E14)</f>
        <v>61800</v>
      </c>
      <c r="F2" s="1499">
        <f>F5+F14</f>
        <v>41490</v>
      </c>
      <c r="G2" s="1490">
        <f>E2-F2</f>
        <v>20310</v>
      </c>
    </row>
    <row r="3" spans="1:9" ht="15" customHeight="1" x14ac:dyDescent="0.25">
      <c r="A3" s="1492"/>
      <c r="B3" s="1493"/>
      <c r="C3" s="1493"/>
      <c r="D3" s="1494"/>
      <c r="E3" s="1496"/>
      <c r="F3" s="1500"/>
      <c r="G3" s="1491"/>
    </row>
    <row r="4" spans="1:9" ht="5.0999999999999996" customHeight="1" x14ac:dyDescent="0.25">
      <c r="A4" s="602"/>
      <c r="B4" s="334"/>
      <c r="C4" s="333"/>
      <c r="D4" s="339"/>
      <c r="E4" s="340"/>
      <c r="F4" s="767"/>
      <c r="G4" s="707"/>
    </row>
    <row r="5" spans="1:9" ht="19.5" customHeight="1" x14ac:dyDescent="0.25">
      <c r="A5" s="1501" t="s">
        <v>149</v>
      </c>
      <c r="B5" s="1502"/>
      <c r="C5" s="1502"/>
      <c r="D5" s="1502"/>
      <c r="E5" s="367">
        <f>SUM(E6:E11)</f>
        <v>51800</v>
      </c>
      <c r="F5" s="675">
        <f>SUM(F6:F11)</f>
        <v>41332</v>
      </c>
      <c r="G5" s="806">
        <f>E5-F5</f>
        <v>10468</v>
      </c>
    </row>
    <row r="6" spans="1:9" ht="19.5" customHeight="1" x14ac:dyDescent="0.25">
      <c r="A6" s="1374" t="s">
        <v>518</v>
      </c>
      <c r="B6" s="327" t="s">
        <v>1094</v>
      </c>
      <c r="C6" s="1304"/>
      <c r="D6" s="1304"/>
      <c r="E6" s="374">
        <v>16000</v>
      </c>
      <c r="F6" s="674">
        <v>4163</v>
      </c>
      <c r="G6" s="793">
        <f t="shared" ref="G6:G11" si="0">SUM(E6-F6)</f>
        <v>11837</v>
      </c>
    </row>
    <row r="7" spans="1:9" ht="15.75" x14ac:dyDescent="0.25">
      <c r="A7" s="605" t="s">
        <v>517</v>
      </c>
      <c r="B7" s="321" t="s">
        <v>151</v>
      </c>
      <c r="C7" s="335"/>
      <c r="D7" s="335"/>
      <c r="E7" s="363">
        <v>3000</v>
      </c>
      <c r="F7" s="674"/>
      <c r="G7" s="793">
        <f t="shared" si="0"/>
        <v>3000</v>
      </c>
    </row>
    <row r="8" spans="1:9" ht="15.75" x14ac:dyDescent="0.25">
      <c r="A8" s="605" t="s">
        <v>673</v>
      </c>
      <c r="B8" s="321" t="s">
        <v>153</v>
      </c>
      <c r="C8" s="335"/>
      <c r="D8" s="335"/>
      <c r="E8" s="363">
        <v>25000</v>
      </c>
      <c r="F8" s="674">
        <v>29664</v>
      </c>
      <c r="G8" s="793">
        <f>SUM(E8-F8)</f>
        <v>-4664</v>
      </c>
    </row>
    <row r="9" spans="1:9" ht="15.75" x14ac:dyDescent="0.25">
      <c r="A9" s="605" t="s">
        <v>1126</v>
      </c>
      <c r="B9" s="320" t="s">
        <v>1127</v>
      </c>
      <c r="C9" s="335"/>
      <c r="D9" s="335"/>
      <c r="E9" s="363">
        <v>3000</v>
      </c>
      <c r="F9" s="674">
        <v>2654</v>
      </c>
      <c r="G9" s="793">
        <f t="shared" si="0"/>
        <v>346</v>
      </c>
    </row>
    <row r="10" spans="1:9" ht="15.75" x14ac:dyDescent="0.25">
      <c r="A10" s="606" t="s">
        <v>605</v>
      </c>
      <c r="B10" s="321" t="s">
        <v>150</v>
      </c>
      <c r="C10" s="335"/>
      <c r="D10" s="335"/>
      <c r="E10" s="374">
        <v>800</v>
      </c>
      <c r="F10" s="674">
        <v>1113</v>
      </c>
      <c r="G10" s="793">
        <f t="shared" si="0"/>
        <v>-313</v>
      </c>
    </row>
    <row r="11" spans="1:9" ht="15.75" x14ac:dyDescent="0.25">
      <c r="A11" s="606" t="s">
        <v>1095</v>
      </c>
      <c r="B11" s="321" t="s">
        <v>152</v>
      </c>
      <c r="C11" s="335"/>
      <c r="D11" s="335"/>
      <c r="E11" s="363">
        <v>4000</v>
      </c>
      <c r="F11" s="674">
        <v>3738</v>
      </c>
      <c r="G11" s="793">
        <f t="shared" si="0"/>
        <v>262</v>
      </c>
    </row>
    <row r="12" spans="1:9" ht="5.0999999999999996" customHeight="1" x14ac:dyDescent="0.25">
      <c r="A12" s="607"/>
      <c r="B12" s="334"/>
      <c r="C12" s="333"/>
      <c r="D12" s="333"/>
      <c r="E12" s="341"/>
      <c r="F12" s="768"/>
      <c r="G12" s="707"/>
    </row>
    <row r="13" spans="1:9" ht="5.0999999999999996" customHeight="1" x14ac:dyDescent="0.25">
      <c r="A13" s="602"/>
      <c r="B13" s="334"/>
      <c r="C13" s="333"/>
      <c r="D13" s="333"/>
      <c r="E13" s="341"/>
      <c r="F13" s="768"/>
      <c r="G13" s="707"/>
    </row>
    <row r="14" spans="1:9" ht="19.5" customHeight="1" x14ac:dyDescent="0.3">
      <c r="A14" s="608" t="s">
        <v>155</v>
      </c>
      <c r="B14" s="336"/>
      <c r="C14" s="335"/>
      <c r="D14" s="335"/>
      <c r="E14" s="367">
        <f>SUM(E15:E17)</f>
        <v>10000</v>
      </c>
      <c r="F14" s="675">
        <f>SUM(F15:F17)</f>
        <v>158</v>
      </c>
      <c r="G14" s="806">
        <f>E14-F14</f>
        <v>9842</v>
      </c>
    </row>
    <row r="15" spans="1:9" ht="15.75" customHeight="1" x14ac:dyDescent="0.25">
      <c r="A15" s="605" t="s">
        <v>519</v>
      </c>
      <c r="B15" s="321" t="s">
        <v>156</v>
      </c>
      <c r="C15" s="335"/>
      <c r="D15" s="335"/>
      <c r="E15" s="363">
        <v>500</v>
      </c>
      <c r="F15" s="674"/>
      <c r="G15" s="793">
        <f t="shared" ref="G15:G17" si="1">SUM(E15-F15)</f>
        <v>500</v>
      </c>
    </row>
    <row r="16" spans="1:9" ht="15" customHeight="1" x14ac:dyDescent="0.25">
      <c r="A16" s="605" t="s">
        <v>520</v>
      </c>
      <c r="B16" s="320" t="s">
        <v>799</v>
      </c>
      <c r="C16" s="337"/>
      <c r="D16" s="337"/>
      <c r="E16" s="363">
        <v>7000</v>
      </c>
      <c r="F16" s="674">
        <v>158</v>
      </c>
      <c r="G16" s="793">
        <f t="shared" si="1"/>
        <v>6842</v>
      </c>
    </row>
    <row r="17" spans="1:8" ht="15" customHeight="1" x14ac:dyDescent="0.25">
      <c r="A17" s="605" t="s">
        <v>731</v>
      </c>
      <c r="B17" s="320" t="s">
        <v>732</v>
      </c>
      <c r="C17" s="337"/>
      <c r="D17" s="337"/>
      <c r="E17" s="363">
        <v>2500</v>
      </c>
      <c r="F17" s="708"/>
      <c r="G17" s="793">
        <f t="shared" si="1"/>
        <v>2500</v>
      </c>
    </row>
    <row r="18" spans="1:8" ht="5.0999999999999996" customHeight="1" thickBot="1" x14ac:dyDescent="0.3">
      <c r="A18" s="607"/>
      <c r="B18" s="334"/>
      <c r="C18" s="338"/>
      <c r="D18" s="338"/>
      <c r="E18" s="163"/>
      <c r="F18" s="709"/>
      <c r="G18" s="768">
        <f t="shared" ref="G18" si="2">F18-E18</f>
        <v>0</v>
      </c>
    </row>
    <row r="19" spans="1:8" ht="15" customHeight="1" thickTop="1" x14ac:dyDescent="0.25">
      <c r="A19" s="1487" t="s">
        <v>115</v>
      </c>
      <c r="B19" s="1488"/>
      <c r="C19" s="1488"/>
      <c r="D19" s="1489"/>
      <c r="E19" s="1503">
        <f>SUM(E21:E27)</f>
        <v>43164</v>
      </c>
      <c r="F19" s="1499">
        <f>SUM(F21:F26)</f>
        <v>42776</v>
      </c>
      <c r="G19" s="1491">
        <f t="shared" ref="G19:G26" si="3">SUM(E19-F19)</f>
        <v>388</v>
      </c>
    </row>
    <row r="20" spans="1:8" ht="15" customHeight="1" x14ac:dyDescent="0.25">
      <c r="A20" s="1487"/>
      <c r="B20" s="1488"/>
      <c r="C20" s="1488"/>
      <c r="D20" s="1489"/>
      <c r="E20" s="1504"/>
      <c r="F20" s="1500"/>
      <c r="G20" s="1491"/>
    </row>
    <row r="21" spans="1:8" ht="15.75" x14ac:dyDescent="0.25">
      <c r="A21" s="605" t="s">
        <v>521</v>
      </c>
      <c r="B21" s="320" t="s">
        <v>1283</v>
      </c>
      <c r="C21" s="337"/>
      <c r="D21" s="337"/>
      <c r="E21" s="363">
        <v>10000</v>
      </c>
      <c r="F21" s="674">
        <v>12821</v>
      </c>
      <c r="G21" s="793">
        <f t="shared" si="3"/>
        <v>-2821</v>
      </c>
    </row>
    <row r="22" spans="1:8" ht="15.75" x14ac:dyDescent="0.25">
      <c r="A22" s="605" t="s">
        <v>522</v>
      </c>
      <c r="B22" s="321" t="s">
        <v>43</v>
      </c>
      <c r="C22" s="337"/>
      <c r="D22" s="337"/>
      <c r="E22" s="363">
        <v>800</v>
      </c>
      <c r="F22" s="674"/>
      <c r="G22" s="793">
        <f t="shared" si="3"/>
        <v>800</v>
      </c>
    </row>
    <row r="23" spans="1:8" ht="15.75" x14ac:dyDescent="0.25">
      <c r="A23" s="605" t="s">
        <v>523</v>
      </c>
      <c r="B23" s="321" t="s">
        <v>157</v>
      </c>
      <c r="C23" s="337"/>
      <c r="D23" s="337"/>
      <c r="E23" s="363">
        <v>29000</v>
      </c>
      <c r="F23" s="674">
        <v>28809</v>
      </c>
      <c r="G23" s="793">
        <f t="shared" si="3"/>
        <v>191</v>
      </c>
    </row>
    <row r="24" spans="1:8" ht="15.75" x14ac:dyDescent="0.25">
      <c r="A24" s="605" t="s">
        <v>524</v>
      </c>
      <c r="B24" s="321" t="s">
        <v>158</v>
      </c>
      <c r="C24" s="337"/>
      <c r="D24" s="337"/>
      <c r="E24" s="363">
        <v>3000</v>
      </c>
      <c r="F24" s="674">
        <v>782</v>
      </c>
      <c r="G24" s="793">
        <f t="shared" si="3"/>
        <v>2218</v>
      </c>
    </row>
    <row r="25" spans="1:8" ht="15.75" x14ac:dyDescent="0.25">
      <c r="A25" s="605"/>
      <c r="B25" s="321"/>
      <c r="C25" s="337"/>
      <c r="D25" s="337"/>
      <c r="E25" s="363"/>
      <c r="F25" s="674"/>
      <c r="G25" s="793"/>
    </row>
    <row r="26" spans="1:8" ht="15.75" customHeight="1" x14ac:dyDescent="0.25">
      <c r="A26" s="605"/>
      <c r="B26" s="320" t="s">
        <v>813</v>
      </c>
      <c r="C26" s="337"/>
      <c r="D26" s="337"/>
      <c r="E26" s="363">
        <v>364</v>
      </c>
      <c r="F26" s="674">
        <v>364</v>
      </c>
      <c r="G26" s="793">
        <f t="shared" si="3"/>
        <v>0</v>
      </c>
    </row>
    <row r="27" spans="1:8" ht="20.100000000000001" customHeight="1" thickBot="1" x14ac:dyDescent="0.3">
      <c r="A27" s="1497"/>
      <c r="B27" s="1498"/>
      <c r="C27" s="1498"/>
      <c r="D27" s="1498"/>
      <c r="E27" s="388"/>
      <c r="F27" s="710"/>
      <c r="G27" s="711"/>
    </row>
    <row r="28" spans="1:8" ht="30" customHeight="1" thickTop="1" thickBot="1" x14ac:dyDescent="0.3">
      <c r="A28" s="923" t="s">
        <v>159</v>
      </c>
      <c r="B28" s="772"/>
      <c r="C28" s="772"/>
      <c r="D28" s="609"/>
      <c r="E28" s="506">
        <f>SUM(E19,E2)</f>
        <v>104964</v>
      </c>
      <c r="F28" s="921">
        <f>F2+F19</f>
        <v>84266</v>
      </c>
      <c r="G28" s="922">
        <f>SUM(E28-F28)</f>
        <v>20698</v>
      </c>
      <c r="H28" s="1485"/>
    </row>
    <row r="29" spans="1:8" ht="15.75" customHeight="1" thickTop="1" x14ac:dyDescent="0.25">
      <c r="A29" s="510"/>
      <c r="B29" s="510"/>
      <c r="C29" s="510"/>
      <c r="D29" s="510"/>
      <c r="E29" s="504"/>
      <c r="F29" s="692"/>
      <c r="G29" s="692"/>
      <c r="H29" s="1486"/>
    </row>
  </sheetData>
  <mergeCells count="11">
    <mergeCell ref="H28:H29"/>
    <mergeCell ref="A19:D20"/>
    <mergeCell ref="G2:G3"/>
    <mergeCell ref="G19:G20"/>
    <mergeCell ref="A2:D3"/>
    <mergeCell ref="E2:E3"/>
    <mergeCell ref="A27:D27"/>
    <mergeCell ref="F2:F3"/>
    <mergeCell ref="A5:D5"/>
    <mergeCell ref="F19:F20"/>
    <mergeCell ref="E19:E20"/>
  </mergeCells>
  <phoneticPr fontId="44" type="noConversion"/>
  <hyperlinks>
    <hyperlink ref="B1" location="'résultat analytique 2'!A1" display="Résultats A"/>
  </hyperlinks>
  <pageMargins left="1.3385826771653544" right="0.23622047244094491" top="1.2598425196850394" bottom="0.78740157480314965" header="0.31496062992125984" footer="0.31496062992125984"/>
  <pageSetup paperSize="9" scale="85" orientation="portrait" r:id="rId1"/>
  <headerFooter>
    <oddHeader xml:space="preserve">&amp;L&amp;"-,Gras"&amp;14FFSB
&amp;URESPONSABLE : Y.PIRIAC&amp;C&amp;"-,Gras"&amp;14 12-COMMUNICATION&amp;R&amp;"-,Gras"&amp;14CONTROLE BUDGET  </oddHeader>
    <oddFooter>&amp;L&amp;"-,Gras"&amp;12Code : 12151&amp;C&amp;"-,Gras"&amp;14TRESORERIE GENERALE/CONTROLE DE GESTION&amp;R&amp;"-,Gras"&amp;12
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workbookViewId="0">
      <pane ySplit="1" topLeftCell="A23" activePane="bottomLeft" state="frozen"/>
      <selection pane="bottomLeft" activeCell="B1" sqref="B1"/>
    </sheetView>
  </sheetViews>
  <sheetFormatPr baseColWidth="10" defaultRowHeight="15" x14ac:dyDescent="0.25"/>
  <cols>
    <col min="1" max="1" width="12.42578125" customWidth="1"/>
    <col min="4" max="4" width="12.42578125" customWidth="1"/>
    <col min="5" max="5" width="15.7109375" customWidth="1"/>
    <col min="6" max="6" width="15.28515625" style="117" customWidth="1"/>
    <col min="7" max="7" width="14.5703125" style="228" customWidth="1"/>
  </cols>
  <sheetData>
    <row r="1" spans="1:7" ht="50.1" customHeight="1" thickTop="1" thickBot="1" x14ac:dyDescent="0.35">
      <c r="A1" s="40"/>
      <c r="B1" s="277" t="s">
        <v>339</v>
      </c>
      <c r="C1" s="40"/>
      <c r="D1" s="40"/>
      <c r="E1" s="298" t="s">
        <v>1207</v>
      </c>
      <c r="F1" s="679" t="s">
        <v>1211</v>
      </c>
      <c r="G1" s="677" t="s">
        <v>343</v>
      </c>
    </row>
    <row r="2" spans="1:7" ht="21" thickTop="1" thickBot="1" x14ac:dyDescent="0.45">
      <c r="A2" s="168" t="s">
        <v>309</v>
      </c>
      <c r="B2" s="168"/>
      <c r="C2" s="168"/>
      <c r="D2" s="168"/>
      <c r="E2" s="801">
        <f>SUM(E3:E7)</f>
        <v>14650</v>
      </c>
      <c r="F2" s="712">
        <f>SUM(F3:F7)</f>
        <v>11679</v>
      </c>
      <c r="G2" s="713">
        <f>SUM(E2-F2)</f>
        <v>2971</v>
      </c>
    </row>
    <row r="3" spans="1:7" ht="18.75" x14ac:dyDescent="0.3">
      <c r="A3" s="342" t="s">
        <v>525</v>
      </c>
      <c r="B3" s="64" t="s">
        <v>160</v>
      </c>
      <c r="C3" s="64"/>
      <c r="D3" s="64"/>
      <c r="E3" s="392">
        <v>9000</v>
      </c>
      <c r="F3" s="714">
        <v>7941</v>
      </c>
      <c r="G3" s="800">
        <f>SUM(E3-F3)</f>
        <v>1059</v>
      </c>
    </row>
    <row r="4" spans="1:7" ht="18.75" x14ac:dyDescent="0.3">
      <c r="A4" s="342" t="s">
        <v>526</v>
      </c>
      <c r="B4" s="64" t="s">
        <v>161</v>
      </c>
      <c r="C4" s="64"/>
      <c r="D4" s="64"/>
      <c r="E4" s="393">
        <v>1900</v>
      </c>
      <c r="F4" s="714">
        <v>1044</v>
      </c>
      <c r="G4" s="800">
        <f t="shared" ref="G4:G33" si="0">SUM(E4-F4)</f>
        <v>856</v>
      </c>
    </row>
    <row r="5" spans="1:7" ht="18.75" x14ac:dyDescent="0.3">
      <c r="A5" s="342" t="s">
        <v>549</v>
      </c>
      <c r="B5" s="64" t="s">
        <v>162</v>
      </c>
      <c r="C5" s="64"/>
      <c r="D5" s="64"/>
      <c r="E5" s="393">
        <v>3000</v>
      </c>
      <c r="F5" s="714">
        <v>2460</v>
      </c>
      <c r="G5" s="800">
        <f t="shared" si="0"/>
        <v>540</v>
      </c>
    </row>
    <row r="6" spans="1:7" ht="18.75" x14ac:dyDescent="0.3">
      <c r="A6" s="342" t="s">
        <v>554</v>
      </c>
      <c r="B6" s="64" t="s">
        <v>163</v>
      </c>
      <c r="C6" s="64"/>
      <c r="D6" s="64"/>
      <c r="E6" s="393">
        <v>375</v>
      </c>
      <c r="F6" s="714"/>
      <c r="G6" s="800">
        <f t="shared" si="0"/>
        <v>375</v>
      </c>
    </row>
    <row r="7" spans="1:7" ht="19.5" thickBot="1" x14ac:dyDescent="0.35">
      <c r="A7" s="342" t="s">
        <v>550</v>
      </c>
      <c r="B7" s="64" t="s">
        <v>164</v>
      </c>
      <c r="C7" s="64"/>
      <c r="D7" s="64"/>
      <c r="E7" s="393">
        <v>375</v>
      </c>
      <c r="F7" s="714">
        <v>234</v>
      </c>
      <c r="G7" s="800">
        <f t="shared" si="0"/>
        <v>141</v>
      </c>
    </row>
    <row r="8" spans="1:7" ht="21" thickTop="1" thickBot="1" x14ac:dyDescent="0.45">
      <c r="A8" s="343" t="s">
        <v>165</v>
      </c>
      <c r="B8" s="168"/>
      <c r="C8" s="168"/>
      <c r="D8" s="168"/>
      <c r="E8" s="394">
        <f>SUM(E9:E16)</f>
        <v>23100</v>
      </c>
      <c r="F8" s="716">
        <f>SUM(F9:F16)</f>
        <v>22192</v>
      </c>
      <c r="G8" s="799">
        <f>SUM(E8-F8)</f>
        <v>908</v>
      </c>
    </row>
    <row r="9" spans="1:7" ht="18.75" x14ac:dyDescent="0.3">
      <c r="A9" s="342" t="s">
        <v>551</v>
      </c>
      <c r="B9" s="64" t="s">
        <v>166</v>
      </c>
      <c r="C9" s="64"/>
      <c r="D9" s="64"/>
      <c r="E9" s="393">
        <v>4125</v>
      </c>
      <c r="F9" s="717">
        <v>3764</v>
      </c>
      <c r="G9" s="800">
        <f t="shared" si="0"/>
        <v>361</v>
      </c>
    </row>
    <row r="10" spans="1:7" ht="18.75" x14ac:dyDescent="0.3">
      <c r="A10" s="342" t="s">
        <v>527</v>
      </c>
      <c r="B10" s="64" t="s">
        <v>169</v>
      </c>
      <c r="C10" s="64"/>
      <c r="D10" s="64"/>
      <c r="E10" s="393">
        <v>6000</v>
      </c>
      <c r="F10" s="714">
        <v>6050</v>
      </c>
      <c r="G10" s="800">
        <f t="shared" si="0"/>
        <v>-50</v>
      </c>
    </row>
    <row r="11" spans="1:7" ht="18.75" x14ac:dyDescent="0.3">
      <c r="A11" s="342" t="s">
        <v>552</v>
      </c>
      <c r="B11" s="64" t="s">
        <v>167</v>
      </c>
      <c r="C11" s="64"/>
      <c r="D11" s="64"/>
      <c r="E11" s="393">
        <v>8250</v>
      </c>
      <c r="F11" s="714">
        <v>7050</v>
      </c>
      <c r="G11" s="800">
        <f t="shared" si="0"/>
        <v>1200</v>
      </c>
    </row>
    <row r="12" spans="1:7" ht="18.75" x14ac:dyDescent="0.3">
      <c r="A12" s="342" t="s">
        <v>553</v>
      </c>
      <c r="B12" s="64" t="s">
        <v>304</v>
      </c>
      <c r="C12" s="64"/>
      <c r="D12" s="64"/>
      <c r="E12" s="393">
        <v>1125</v>
      </c>
      <c r="F12" s="714">
        <v>475</v>
      </c>
      <c r="G12" s="800">
        <f t="shared" si="0"/>
        <v>650</v>
      </c>
    </row>
    <row r="13" spans="1:7" ht="18.75" x14ac:dyDescent="0.3">
      <c r="A13" s="342" t="s">
        <v>646</v>
      </c>
      <c r="B13" s="64" t="s">
        <v>168</v>
      </c>
      <c r="C13" s="64"/>
      <c r="D13" s="64"/>
      <c r="E13" s="393">
        <v>1500</v>
      </c>
      <c r="F13" s="714">
        <v>479</v>
      </c>
      <c r="G13" s="800">
        <f t="shared" si="0"/>
        <v>1021</v>
      </c>
    </row>
    <row r="14" spans="1:7" ht="18.75" x14ac:dyDescent="0.3">
      <c r="A14" s="342" t="s">
        <v>528</v>
      </c>
      <c r="B14" s="64" t="s">
        <v>170</v>
      </c>
      <c r="C14" s="64"/>
      <c r="D14" s="64"/>
      <c r="E14" s="393">
        <v>750</v>
      </c>
      <c r="F14" s="714">
        <v>3024</v>
      </c>
      <c r="G14" s="800">
        <f t="shared" si="0"/>
        <v>-2274</v>
      </c>
    </row>
    <row r="15" spans="1:7" ht="18.75" x14ac:dyDescent="0.3">
      <c r="A15" s="342" t="s">
        <v>529</v>
      </c>
      <c r="B15" s="64" t="s">
        <v>171</v>
      </c>
      <c r="C15" s="64"/>
      <c r="D15" s="64"/>
      <c r="E15" s="393">
        <v>1350</v>
      </c>
      <c r="F15" s="714">
        <v>1350</v>
      </c>
      <c r="G15" s="800">
        <f t="shared" si="0"/>
        <v>0</v>
      </c>
    </row>
    <row r="16" spans="1:7" ht="19.5" thickBot="1" x14ac:dyDescent="0.35">
      <c r="A16" s="342" t="s">
        <v>861</v>
      </c>
      <c r="B16" s="64" t="s">
        <v>862</v>
      </c>
      <c r="C16" s="64"/>
      <c r="D16" s="64"/>
      <c r="E16" s="393"/>
      <c r="F16" s="714"/>
      <c r="G16" s="800">
        <f t="shared" si="0"/>
        <v>0</v>
      </c>
    </row>
    <row r="17" spans="1:7" ht="21" thickTop="1" thickBot="1" x14ac:dyDescent="0.45">
      <c r="A17" s="343" t="s">
        <v>172</v>
      </c>
      <c r="B17" s="168"/>
      <c r="C17" s="168"/>
      <c r="D17" s="168"/>
      <c r="E17" s="394">
        <f>SUM(E18:E21)</f>
        <v>50000</v>
      </c>
      <c r="F17" s="716">
        <f>SUM(F18:F21)</f>
        <v>38853</v>
      </c>
      <c r="G17" s="799">
        <f>SUM(E17-F17)</f>
        <v>11147</v>
      </c>
    </row>
    <row r="18" spans="1:7" ht="18.75" x14ac:dyDescent="0.3">
      <c r="A18" s="342" t="s">
        <v>530</v>
      </c>
      <c r="B18" s="64" t="s">
        <v>307</v>
      </c>
      <c r="C18" s="64"/>
      <c r="D18" s="64"/>
      <c r="E18" s="393">
        <v>33750</v>
      </c>
      <c r="F18" s="714">
        <v>24788</v>
      </c>
      <c r="G18" s="800">
        <f t="shared" si="0"/>
        <v>8962</v>
      </c>
    </row>
    <row r="19" spans="1:7" ht="18.75" x14ac:dyDescent="0.3">
      <c r="A19" s="342" t="s">
        <v>771</v>
      </c>
      <c r="B19" s="64" t="s">
        <v>308</v>
      </c>
      <c r="C19" s="64"/>
      <c r="D19" s="64"/>
      <c r="E19" s="393">
        <v>3000</v>
      </c>
      <c r="F19" s="714">
        <v>991</v>
      </c>
      <c r="G19" s="800">
        <f t="shared" si="0"/>
        <v>2009</v>
      </c>
    </row>
    <row r="20" spans="1:7" ht="18.75" x14ac:dyDescent="0.3">
      <c r="A20" s="342" t="s">
        <v>531</v>
      </c>
      <c r="B20" s="64" t="s">
        <v>173</v>
      </c>
      <c r="C20" s="64"/>
      <c r="D20" s="64"/>
      <c r="E20" s="393">
        <v>8000</v>
      </c>
      <c r="F20" s="714">
        <v>7783</v>
      </c>
      <c r="G20" s="800">
        <f t="shared" si="0"/>
        <v>217</v>
      </c>
    </row>
    <row r="21" spans="1:7" ht="19.5" thickBot="1" x14ac:dyDescent="0.35">
      <c r="A21" s="342" t="s">
        <v>532</v>
      </c>
      <c r="B21" s="64" t="s">
        <v>174</v>
      </c>
      <c r="C21" s="64"/>
      <c r="D21" s="64"/>
      <c r="E21" s="393">
        <v>5250</v>
      </c>
      <c r="F21" s="714">
        <v>5291</v>
      </c>
      <c r="G21" s="800">
        <f t="shared" si="0"/>
        <v>-41</v>
      </c>
    </row>
    <row r="22" spans="1:7" ht="21" thickTop="1" thickBot="1" x14ac:dyDescent="0.45">
      <c r="A22" s="343" t="s">
        <v>175</v>
      </c>
      <c r="B22" s="168"/>
      <c r="C22" s="168"/>
      <c r="D22" s="168"/>
      <c r="E22" s="394">
        <f>SUM(E23:E29)</f>
        <v>25425</v>
      </c>
      <c r="F22" s="716">
        <f>SUM(F23:F29)</f>
        <v>26748</v>
      </c>
      <c r="G22" s="799">
        <f>SUM(E22-F22)</f>
        <v>-1323</v>
      </c>
    </row>
    <row r="23" spans="1:7" ht="18.75" x14ac:dyDescent="0.3">
      <c r="A23" s="342" t="s">
        <v>533</v>
      </c>
      <c r="B23" s="64" t="s">
        <v>176</v>
      </c>
      <c r="C23" s="64"/>
      <c r="D23" s="64"/>
      <c r="E23" s="393">
        <v>900</v>
      </c>
      <c r="F23" s="718">
        <v>1009</v>
      </c>
      <c r="G23" s="800">
        <f t="shared" si="0"/>
        <v>-109</v>
      </c>
    </row>
    <row r="24" spans="1:7" ht="18.75" x14ac:dyDescent="0.3">
      <c r="A24" s="342" t="s">
        <v>534</v>
      </c>
      <c r="B24" s="64" t="s">
        <v>177</v>
      </c>
      <c r="C24" s="64"/>
      <c r="D24" s="64"/>
      <c r="E24" s="393">
        <v>150</v>
      </c>
      <c r="F24" s="714">
        <v>202</v>
      </c>
      <c r="G24" s="800">
        <f t="shared" si="0"/>
        <v>-52</v>
      </c>
    </row>
    <row r="25" spans="1:7" ht="18.75" x14ac:dyDescent="0.3">
      <c r="A25" s="342" t="s">
        <v>535</v>
      </c>
      <c r="B25" s="64" t="s">
        <v>178</v>
      </c>
      <c r="C25" s="64"/>
      <c r="D25" s="64"/>
      <c r="E25" s="393">
        <v>6000</v>
      </c>
      <c r="F25" s="714">
        <v>4743</v>
      </c>
      <c r="G25" s="800">
        <f t="shared" si="0"/>
        <v>1257</v>
      </c>
    </row>
    <row r="26" spans="1:7" ht="18.75" x14ac:dyDescent="0.3">
      <c r="A26" s="342" t="s">
        <v>536</v>
      </c>
      <c r="B26" s="64" t="s">
        <v>179</v>
      </c>
      <c r="C26" s="64"/>
      <c r="D26" s="64"/>
      <c r="E26" s="393">
        <v>2250</v>
      </c>
      <c r="F26" s="714">
        <v>1805</v>
      </c>
      <c r="G26" s="800">
        <f t="shared" si="0"/>
        <v>445</v>
      </c>
    </row>
    <row r="27" spans="1:7" ht="18.75" x14ac:dyDescent="0.3">
      <c r="A27" s="342" t="s">
        <v>537</v>
      </c>
      <c r="B27" s="64" t="s">
        <v>827</v>
      </c>
      <c r="C27" s="64"/>
      <c r="D27" s="64"/>
      <c r="E27" s="393">
        <v>4125</v>
      </c>
      <c r="F27" s="714">
        <v>5992</v>
      </c>
      <c r="G27" s="800">
        <f t="shared" si="0"/>
        <v>-1867</v>
      </c>
    </row>
    <row r="28" spans="1:7" ht="18.75" x14ac:dyDescent="0.3">
      <c r="A28" s="342" t="s">
        <v>772</v>
      </c>
      <c r="B28" s="64" t="s">
        <v>295</v>
      </c>
      <c r="C28" s="64"/>
      <c r="D28" s="64"/>
      <c r="E28" s="393">
        <v>12000</v>
      </c>
      <c r="F28" s="714">
        <v>12997</v>
      </c>
      <c r="G28" s="800">
        <f t="shared" si="0"/>
        <v>-997</v>
      </c>
    </row>
    <row r="29" spans="1:7" ht="19.5" thickBot="1" x14ac:dyDescent="0.35">
      <c r="A29" s="342" t="s">
        <v>538</v>
      </c>
      <c r="B29" s="64" t="s">
        <v>828</v>
      </c>
      <c r="C29" s="64"/>
      <c r="D29" s="64"/>
      <c r="E29" s="393"/>
      <c r="F29" s="714"/>
      <c r="G29" s="800">
        <f t="shared" si="0"/>
        <v>0</v>
      </c>
    </row>
    <row r="30" spans="1:7" ht="21" thickTop="1" thickBot="1" x14ac:dyDescent="0.45">
      <c r="A30" s="343" t="s">
        <v>180</v>
      </c>
      <c r="B30" s="168"/>
      <c r="C30" s="168"/>
      <c r="D30" s="168"/>
      <c r="E30" s="394">
        <f>SUM(E31)</f>
        <v>1500</v>
      </c>
      <c r="F30" s="716">
        <f>SUM(F31:F33)</f>
        <v>1584</v>
      </c>
      <c r="G30" s="799">
        <f>SUM(E30-F30)</f>
        <v>-84</v>
      </c>
    </row>
    <row r="31" spans="1:7" ht="18.75" x14ac:dyDescent="0.3">
      <c r="A31" s="342" t="s">
        <v>539</v>
      </c>
      <c r="B31" s="64" t="s">
        <v>181</v>
      </c>
      <c r="C31" s="64"/>
      <c r="D31" s="64"/>
      <c r="E31" s="393">
        <v>1500</v>
      </c>
      <c r="F31" s="714">
        <v>1584</v>
      </c>
      <c r="G31" s="800">
        <f t="shared" si="0"/>
        <v>-84</v>
      </c>
    </row>
    <row r="32" spans="1:7" ht="18.75" x14ac:dyDescent="0.3">
      <c r="A32" s="342" t="s">
        <v>540</v>
      </c>
      <c r="B32" s="64" t="s">
        <v>182</v>
      </c>
      <c r="C32" s="64"/>
      <c r="D32" s="64"/>
      <c r="E32" s="393"/>
      <c r="F32" s="714"/>
      <c r="G32" s="800">
        <f t="shared" si="0"/>
        <v>0</v>
      </c>
    </row>
    <row r="33" spans="1:7" ht="19.5" thickBot="1" x14ac:dyDescent="0.35">
      <c r="A33" s="342"/>
      <c r="B33" s="64"/>
      <c r="C33" s="64"/>
      <c r="D33" s="64"/>
      <c r="E33" s="393"/>
      <c r="F33" s="714"/>
      <c r="G33" s="800">
        <f t="shared" si="0"/>
        <v>0</v>
      </c>
    </row>
    <row r="34" spans="1:7" ht="22.5" customHeight="1" thickTop="1" thickBot="1" x14ac:dyDescent="0.45">
      <c r="A34" s="344" t="s">
        <v>184</v>
      </c>
      <c r="B34" s="169"/>
      <c r="C34" s="169"/>
      <c r="D34" s="169"/>
      <c r="E34" s="802">
        <f>SUM(E35)</f>
        <v>750</v>
      </c>
      <c r="F34" s="719">
        <f>F35</f>
        <v>840</v>
      </c>
      <c r="G34" s="799">
        <f>SUM(E34-F34)</f>
        <v>-90</v>
      </c>
    </row>
    <row r="35" spans="1:7" ht="19.5" thickBot="1" x14ac:dyDescent="0.35">
      <c r="A35" s="342" t="s">
        <v>541</v>
      </c>
      <c r="B35" s="64" t="s">
        <v>185</v>
      </c>
      <c r="C35" s="64"/>
      <c r="D35" s="64"/>
      <c r="E35" s="393">
        <v>750</v>
      </c>
      <c r="F35" s="718">
        <v>840</v>
      </c>
      <c r="G35" s="800">
        <f>F35-E35</f>
        <v>90</v>
      </c>
    </row>
    <row r="36" spans="1:7" ht="21" thickTop="1" thickBot="1" x14ac:dyDescent="0.45">
      <c r="A36" s="343" t="s">
        <v>147</v>
      </c>
      <c r="B36" s="168"/>
      <c r="C36" s="168"/>
      <c r="D36" s="168"/>
      <c r="E36" s="394">
        <f>SUM(E37:E43)</f>
        <v>13830</v>
      </c>
      <c r="F36" s="716">
        <f>SUM(F37:F42)</f>
        <v>19413</v>
      </c>
      <c r="G36" s="799">
        <f>SUM(E36-F36)</f>
        <v>-5583</v>
      </c>
    </row>
    <row r="37" spans="1:7" ht="18.75" x14ac:dyDescent="0.3">
      <c r="A37" s="342" t="s">
        <v>542</v>
      </c>
      <c r="B37" s="64" t="s">
        <v>186</v>
      </c>
      <c r="C37" s="64"/>
      <c r="D37" s="64"/>
      <c r="E37" s="393">
        <v>12822</v>
      </c>
      <c r="F37" s="535">
        <v>12822</v>
      </c>
      <c r="G37" s="800">
        <f t="shared" ref="G37:G42" si="1">SUM(E37-F37)</f>
        <v>0</v>
      </c>
    </row>
    <row r="38" spans="1:7" ht="18.75" x14ac:dyDescent="0.3">
      <c r="A38" s="342" t="s">
        <v>544</v>
      </c>
      <c r="B38" s="64" t="s">
        <v>188</v>
      </c>
      <c r="C38" s="64"/>
      <c r="D38" s="64"/>
      <c r="E38" s="393"/>
      <c r="F38" s="535"/>
      <c r="G38" s="800">
        <f t="shared" si="1"/>
        <v>0</v>
      </c>
    </row>
    <row r="39" spans="1:7" ht="18.75" x14ac:dyDescent="0.3">
      <c r="A39" s="342" t="s">
        <v>547</v>
      </c>
      <c r="B39" s="64" t="s">
        <v>191</v>
      </c>
      <c r="C39" s="64"/>
      <c r="D39" s="64"/>
      <c r="E39" s="393"/>
      <c r="F39" s="535">
        <v>548</v>
      </c>
      <c r="G39" s="800">
        <f t="shared" si="1"/>
        <v>-548</v>
      </c>
    </row>
    <row r="40" spans="1:7" ht="18.75" x14ac:dyDescent="0.3">
      <c r="A40" s="342" t="s">
        <v>545</v>
      </c>
      <c r="B40" s="64" t="s">
        <v>189</v>
      </c>
      <c r="C40" s="64"/>
      <c r="D40" s="64"/>
      <c r="E40" s="393"/>
      <c r="F40" s="535">
        <v>4991</v>
      </c>
      <c r="G40" s="800">
        <f t="shared" si="1"/>
        <v>-4991</v>
      </c>
    </row>
    <row r="41" spans="1:7" ht="18.75" x14ac:dyDescent="0.3">
      <c r="A41" s="342" t="s">
        <v>546</v>
      </c>
      <c r="B41" s="64" t="s">
        <v>190</v>
      </c>
      <c r="C41" s="64"/>
      <c r="D41" s="64"/>
      <c r="E41" s="393"/>
      <c r="F41" s="535"/>
      <c r="G41" s="800">
        <f t="shared" si="1"/>
        <v>0</v>
      </c>
    </row>
    <row r="42" spans="1:7" ht="18.75" x14ac:dyDescent="0.3">
      <c r="A42" s="342" t="s">
        <v>543</v>
      </c>
      <c r="B42" s="64" t="s">
        <v>187</v>
      </c>
      <c r="C42" s="64"/>
      <c r="D42" s="64"/>
      <c r="E42" s="393">
        <v>1008</v>
      </c>
      <c r="F42" s="535">
        <v>1052</v>
      </c>
      <c r="G42" s="800">
        <f t="shared" si="1"/>
        <v>-44</v>
      </c>
    </row>
    <row r="43" spans="1:7" ht="19.5" thickBot="1" x14ac:dyDescent="0.35">
      <c r="A43" s="342"/>
      <c r="B43" s="64"/>
      <c r="C43" s="64"/>
      <c r="D43" s="64"/>
      <c r="E43" s="393" t="s">
        <v>319</v>
      </c>
      <c r="F43" s="535"/>
      <c r="G43" s="800"/>
    </row>
    <row r="44" spans="1:7" ht="24" thickTop="1" thickBot="1" x14ac:dyDescent="0.5">
      <c r="A44" s="346" t="s">
        <v>192</v>
      </c>
      <c r="B44" s="167"/>
      <c r="C44" s="167"/>
      <c r="D44" s="167"/>
      <c r="E44" s="394">
        <f>E46+E47</f>
        <v>122750</v>
      </c>
      <c r="F44" s="712">
        <f>SUM(F45:F47)</f>
        <v>78248</v>
      </c>
      <c r="G44" s="799">
        <f>SUM(E44-F44)</f>
        <v>44502</v>
      </c>
    </row>
    <row r="45" spans="1:7" ht="18.75" x14ac:dyDescent="0.3">
      <c r="A45" s="345"/>
      <c r="B45" s="64"/>
      <c r="C45" s="64"/>
      <c r="D45" s="64"/>
      <c r="E45" s="803"/>
      <c r="F45" s="720"/>
      <c r="G45" s="805">
        <f t="shared" ref="G45" si="2">SUM(E45-F45)</f>
        <v>0</v>
      </c>
    </row>
    <row r="46" spans="1:7" ht="18.75" x14ac:dyDescent="0.3">
      <c r="A46" s="342" t="s">
        <v>548</v>
      </c>
      <c r="B46" s="64" t="s">
        <v>193</v>
      </c>
      <c r="C46" s="64"/>
      <c r="D46" s="64"/>
      <c r="E46" s="393">
        <v>125000</v>
      </c>
      <c r="F46" s="714">
        <v>80498</v>
      </c>
      <c r="G46" s="715">
        <f>E46-F46</f>
        <v>44502</v>
      </c>
    </row>
    <row r="47" spans="1:7" ht="19.5" thickBot="1" x14ac:dyDescent="0.35">
      <c r="A47" s="345" t="s">
        <v>773</v>
      </c>
      <c r="B47" s="64" t="s">
        <v>194</v>
      </c>
      <c r="C47" s="65"/>
      <c r="D47" s="65"/>
      <c r="E47" s="804">
        <v>-2250</v>
      </c>
      <c r="F47" s="721">
        <v>-2250</v>
      </c>
      <c r="G47" s="722">
        <f>F47-E47</f>
        <v>0</v>
      </c>
    </row>
    <row r="48" spans="1:7" ht="36" customHeight="1" thickTop="1" thickBot="1" x14ac:dyDescent="0.3">
      <c r="A48" s="169" t="s">
        <v>310</v>
      </c>
      <c r="B48" s="169"/>
      <c r="C48" s="169"/>
      <c r="D48" s="505"/>
      <c r="E48" s="920">
        <f>SUM(E44,E36,E34,E30,E22,E17,E8,E2)</f>
        <v>252005</v>
      </c>
      <c r="F48" s="723">
        <f>SUM(F2,F8,F17,F22,F30,F34,F36,F44)</f>
        <v>199557</v>
      </c>
      <c r="G48" s="798">
        <f>SUM(E48-F48)</f>
        <v>52448</v>
      </c>
    </row>
    <row r="49" ht="15.75" thickTop="1" x14ac:dyDescent="0.25"/>
  </sheetData>
  <phoneticPr fontId="44" type="noConversion"/>
  <hyperlinks>
    <hyperlink ref="B1" location="'résultat analytique 2'!A1" display="Résultats A"/>
  </hyperlinks>
  <pageMargins left="0.9055118110236221" right="0.31496062992125984" top="0.70866141732283472" bottom="0.39370078740157483" header="0.31496062992125984" footer="0.15748031496062992"/>
  <pageSetup paperSize="9" scale="80" orientation="portrait" r:id="rId1"/>
  <headerFooter>
    <oddHeader xml:space="preserve">&amp;L&amp;"-,Gras"&amp;14FFSB
&amp;URESPONSABLE : X. MAJOREL&amp;C&amp;"-,Gras"&amp;14 13 - FRAIS GX ADMINISTRATIFS&amp;R&amp;"-,Gras"&amp;14CONTROLE BUDGET  </oddHeader>
    <oddFooter>&amp;L&amp;"-,Gras"&amp;12Code : 13301&amp;C&amp;"-,Gras"&amp;14TRESORERIE GENERALE/CONTROLE DE GESTION&amp;R&amp;"-,Gras"&amp;12&amp;P
&amp;D</oddFooter>
  </headerFooter>
  <ignoredErrors>
    <ignoredError sqref="G35" formula="1"/>
  </ignoredError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4"/>
  <sheetViews>
    <sheetView zoomScaleNormal="100" workbookViewId="0">
      <pane ySplit="1" topLeftCell="A20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28515625" customWidth="1"/>
    <col min="5" max="5" width="16.42578125" customWidth="1"/>
    <col min="6" max="6" width="15.42578125" style="117" customWidth="1"/>
    <col min="7" max="7" width="12.7109375" style="228" customWidth="1"/>
  </cols>
  <sheetData>
    <row r="1" spans="1:9" ht="60" thickTop="1" thickBot="1" x14ac:dyDescent="0.35">
      <c r="A1" s="277" t="s">
        <v>733</v>
      </c>
      <c r="B1" s="277" t="s">
        <v>339</v>
      </c>
      <c r="C1" s="66"/>
      <c r="D1" s="66"/>
      <c r="E1" s="298" t="s">
        <v>1207</v>
      </c>
      <c r="F1" s="679" t="s">
        <v>1218</v>
      </c>
      <c r="G1" s="677" t="s">
        <v>343</v>
      </c>
    </row>
    <row r="2" spans="1:9" ht="20.25" thickTop="1" thickBot="1" x14ac:dyDescent="0.35">
      <c r="A2" s="61" t="s">
        <v>195</v>
      </c>
      <c r="B2" s="61"/>
      <c r="C2" s="61"/>
      <c r="D2" s="61"/>
      <c r="E2" s="396">
        <f>SUM(E3:E12)</f>
        <v>52550</v>
      </c>
      <c r="F2" s="724">
        <f>SUM(F3:F12)</f>
        <v>36984</v>
      </c>
      <c r="G2" s="725">
        <f>SUM(E2-F2)</f>
        <v>15566</v>
      </c>
    </row>
    <row r="3" spans="1:9" ht="18.75" customHeight="1" x14ac:dyDescent="0.3">
      <c r="A3" s="342" t="s">
        <v>563</v>
      </c>
      <c r="B3" s="345" t="s">
        <v>202</v>
      </c>
      <c r="C3" s="345"/>
      <c r="D3" s="345"/>
      <c r="E3" s="395"/>
      <c r="F3" s="556"/>
      <c r="G3" s="797">
        <f>SUM(E3-F3)</f>
        <v>0</v>
      </c>
    </row>
    <row r="4" spans="1:9" ht="18.75" customHeight="1" x14ac:dyDescent="0.3">
      <c r="A4" s="342" t="s">
        <v>555</v>
      </c>
      <c r="B4" s="345" t="s">
        <v>196</v>
      </c>
      <c r="C4" s="345"/>
      <c r="D4" s="345"/>
      <c r="E4" s="395">
        <v>25000</v>
      </c>
      <c r="F4" s="556">
        <v>22289</v>
      </c>
      <c r="G4" s="797">
        <f t="shared" ref="G4:G12" si="0">SUM(E4-F4)</f>
        <v>2711</v>
      </c>
    </row>
    <row r="5" spans="1:9" ht="18.75" x14ac:dyDescent="0.3">
      <c r="A5" s="342" t="s">
        <v>559</v>
      </c>
      <c r="B5" s="345" t="s">
        <v>198</v>
      </c>
      <c r="C5" s="345"/>
      <c r="D5" s="345"/>
      <c r="E5" s="395">
        <v>6500</v>
      </c>
      <c r="F5" s="556">
        <v>4233</v>
      </c>
      <c r="G5" s="797">
        <f t="shared" si="0"/>
        <v>2267</v>
      </c>
    </row>
    <row r="6" spans="1:9" ht="18.75" x14ac:dyDescent="0.3">
      <c r="A6" s="342" t="s">
        <v>556</v>
      </c>
      <c r="B6" s="345" t="s">
        <v>62</v>
      </c>
      <c r="C6" s="345"/>
      <c r="D6" s="345"/>
      <c r="E6" s="395">
        <v>4500</v>
      </c>
      <c r="F6" s="556">
        <v>3333</v>
      </c>
      <c r="G6" s="797">
        <f t="shared" si="0"/>
        <v>1167</v>
      </c>
    </row>
    <row r="7" spans="1:9" ht="18.75" x14ac:dyDescent="0.3">
      <c r="A7" s="342" t="s">
        <v>557</v>
      </c>
      <c r="B7" s="345" t="s">
        <v>287</v>
      </c>
      <c r="C7" s="345"/>
      <c r="D7" s="345"/>
      <c r="E7" s="395">
        <v>750</v>
      </c>
      <c r="F7" s="556">
        <v>412</v>
      </c>
      <c r="G7" s="797">
        <f t="shared" si="0"/>
        <v>338</v>
      </c>
    </row>
    <row r="8" spans="1:9" ht="18.75" x14ac:dyDescent="0.3">
      <c r="A8" s="342" t="s">
        <v>558</v>
      </c>
      <c r="B8" s="345" t="s">
        <v>197</v>
      </c>
      <c r="C8" s="345"/>
      <c r="D8" s="345"/>
      <c r="E8" s="395">
        <v>4500</v>
      </c>
      <c r="F8" s="556">
        <v>2543</v>
      </c>
      <c r="G8" s="797">
        <f t="shared" si="0"/>
        <v>1957</v>
      </c>
    </row>
    <row r="9" spans="1:9" ht="18.75" x14ac:dyDescent="0.3">
      <c r="A9" s="342" t="s">
        <v>560</v>
      </c>
      <c r="B9" s="345" t="s">
        <v>199</v>
      </c>
      <c r="C9" s="345"/>
      <c r="D9" s="345"/>
      <c r="E9" s="395">
        <v>8000</v>
      </c>
      <c r="F9" s="556">
        <v>3420</v>
      </c>
      <c r="G9" s="797">
        <f t="shared" si="0"/>
        <v>4580</v>
      </c>
    </row>
    <row r="10" spans="1:9" ht="18.75" x14ac:dyDescent="0.3">
      <c r="A10" s="342" t="s">
        <v>561</v>
      </c>
      <c r="B10" s="345" t="s">
        <v>200</v>
      </c>
      <c r="C10" s="345"/>
      <c r="D10" s="345"/>
      <c r="E10" s="395">
        <v>1500</v>
      </c>
      <c r="F10" s="556">
        <v>380</v>
      </c>
      <c r="G10" s="797">
        <f t="shared" si="0"/>
        <v>1120</v>
      </c>
    </row>
    <row r="11" spans="1:9" ht="18.75" x14ac:dyDescent="0.3">
      <c r="A11" s="342" t="s">
        <v>562</v>
      </c>
      <c r="B11" s="345" t="s">
        <v>201</v>
      </c>
      <c r="C11" s="345"/>
      <c r="D11" s="345"/>
      <c r="E11" s="395">
        <v>1500</v>
      </c>
      <c r="F11" s="556">
        <v>374</v>
      </c>
      <c r="G11" s="797">
        <f t="shared" si="0"/>
        <v>1126</v>
      </c>
    </row>
    <row r="12" spans="1:9" ht="18.75" x14ac:dyDescent="0.3">
      <c r="A12" s="342" t="s">
        <v>564</v>
      </c>
      <c r="B12" s="345" t="s">
        <v>203</v>
      </c>
      <c r="C12" s="345"/>
      <c r="D12" s="345"/>
      <c r="E12" s="395">
        <v>300</v>
      </c>
      <c r="F12" s="556"/>
      <c r="G12" s="797">
        <f t="shared" si="0"/>
        <v>300</v>
      </c>
      <c r="I12" t="s">
        <v>319</v>
      </c>
    </row>
    <row r="13" spans="1:9" ht="19.5" thickBot="1" x14ac:dyDescent="0.35">
      <c r="A13" s="342"/>
      <c r="B13" s="345"/>
      <c r="C13" s="345"/>
      <c r="D13" s="345"/>
      <c r="E13" s="395"/>
      <c r="F13" s="556"/>
      <c r="G13" s="431"/>
    </row>
    <row r="14" spans="1:9" ht="19.5" thickBot="1" x14ac:dyDescent="0.35">
      <c r="A14" s="1505" t="s">
        <v>204</v>
      </c>
      <c r="B14" s="1505"/>
      <c r="C14" s="1505"/>
      <c r="D14" s="1506"/>
      <c r="E14" s="396">
        <f>SUM(E15:E18)</f>
        <v>1050</v>
      </c>
      <c r="F14" s="724">
        <f>SUM(F15:F18)</f>
        <v>949</v>
      </c>
      <c r="G14" s="725">
        <f>SUM(E14-F14)</f>
        <v>101</v>
      </c>
    </row>
    <row r="15" spans="1:9" ht="18.75" customHeight="1" x14ac:dyDescent="0.3">
      <c r="A15" s="342" t="s">
        <v>565</v>
      </c>
      <c r="B15" s="345" t="s">
        <v>205</v>
      </c>
      <c r="C15" s="345"/>
      <c r="D15" s="345"/>
      <c r="E15" s="395">
        <v>750</v>
      </c>
      <c r="F15" s="556">
        <v>949</v>
      </c>
      <c r="G15" s="797">
        <f t="shared" ref="G15:G18" si="1">SUM(E15-F15)</f>
        <v>-199</v>
      </c>
    </row>
    <row r="16" spans="1:9" ht="18.75" customHeight="1" x14ac:dyDescent="0.3">
      <c r="A16" s="342" t="s">
        <v>566</v>
      </c>
      <c r="B16" s="345" t="s">
        <v>206</v>
      </c>
      <c r="C16" s="345"/>
      <c r="D16" s="345"/>
      <c r="E16" s="395">
        <v>300</v>
      </c>
      <c r="F16" s="556"/>
      <c r="G16" s="797">
        <f t="shared" si="1"/>
        <v>300</v>
      </c>
    </row>
    <row r="17" spans="1:8" ht="18.75" x14ac:dyDescent="0.3">
      <c r="A17" s="342" t="s">
        <v>567</v>
      </c>
      <c r="B17" s="345" t="s">
        <v>207</v>
      </c>
      <c r="C17" s="345"/>
      <c r="D17" s="345"/>
      <c r="E17" s="395"/>
      <c r="F17" s="556"/>
      <c r="G17" s="797">
        <f t="shared" si="1"/>
        <v>0</v>
      </c>
    </row>
    <row r="18" spans="1:8" ht="19.5" thickBot="1" x14ac:dyDescent="0.35">
      <c r="A18" s="342" t="s">
        <v>698</v>
      </c>
      <c r="B18" s="345" t="s">
        <v>699</v>
      </c>
      <c r="C18" s="345"/>
      <c r="D18" s="345"/>
      <c r="E18" s="395"/>
      <c r="F18" s="556"/>
      <c r="G18" s="797">
        <f t="shared" si="1"/>
        <v>0</v>
      </c>
    </row>
    <row r="19" spans="1:8" ht="19.5" thickBot="1" x14ac:dyDescent="0.35">
      <c r="A19" s="323" t="s">
        <v>208</v>
      </c>
      <c r="B19" s="323"/>
      <c r="C19" s="323"/>
      <c r="D19" s="323"/>
      <c r="E19" s="396">
        <f>SUM(E20:E23)</f>
        <v>3000</v>
      </c>
      <c r="F19" s="724">
        <f>SUM(F20:F24)</f>
        <v>638</v>
      </c>
      <c r="G19" s="725">
        <f>SUM(E19-F19)</f>
        <v>2362</v>
      </c>
    </row>
    <row r="20" spans="1:8" ht="18.75" x14ac:dyDescent="0.3">
      <c r="A20" s="342" t="s">
        <v>568</v>
      </c>
      <c r="B20" s="345" t="s">
        <v>209</v>
      </c>
      <c r="C20" s="345"/>
      <c r="D20" s="345"/>
      <c r="E20" s="395">
        <v>375</v>
      </c>
      <c r="F20" s="556"/>
      <c r="G20" s="797">
        <f t="shared" ref="G20:G24" si="2">SUM(E20-F20)</f>
        <v>375</v>
      </c>
    </row>
    <row r="21" spans="1:8" ht="18.75" customHeight="1" x14ac:dyDescent="0.3">
      <c r="A21" s="342" t="s">
        <v>569</v>
      </c>
      <c r="B21" s="345" t="s">
        <v>210</v>
      </c>
      <c r="C21" s="345"/>
      <c r="D21" s="345"/>
      <c r="E21" s="395">
        <v>750</v>
      </c>
      <c r="F21" s="556">
        <v>621</v>
      </c>
      <c r="G21" s="797">
        <f t="shared" si="2"/>
        <v>129</v>
      </c>
    </row>
    <row r="22" spans="1:8" ht="18.75" x14ac:dyDescent="0.3">
      <c r="A22" s="342" t="s">
        <v>570</v>
      </c>
      <c r="B22" s="345" t="s">
        <v>334</v>
      </c>
      <c r="C22" s="345"/>
      <c r="D22" s="345"/>
      <c r="E22" s="395">
        <v>1875</v>
      </c>
      <c r="F22" s="556"/>
      <c r="G22" s="797">
        <f t="shared" si="2"/>
        <v>1875</v>
      </c>
    </row>
    <row r="23" spans="1:8" ht="18.75" x14ac:dyDescent="0.3">
      <c r="A23" s="342" t="s">
        <v>606</v>
      </c>
      <c r="B23" s="345" t="s">
        <v>607</v>
      </c>
      <c r="C23" s="345"/>
      <c r="D23" s="345"/>
      <c r="E23" s="397"/>
      <c r="F23" s="1071"/>
      <c r="G23" s="797">
        <f t="shared" si="2"/>
        <v>0</v>
      </c>
    </row>
    <row r="24" spans="1:8" ht="19.5" thickBot="1" x14ac:dyDescent="0.35">
      <c r="A24" s="342" t="s">
        <v>1269</v>
      </c>
      <c r="B24" s="345" t="s">
        <v>1270</v>
      </c>
      <c r="C24" s="345"/>
      <c r="D24" s="345"/>
      <c r="E24" s="397"/>
      <c r="F24" s="1071">
        <v>17</v>
      </c>
      <c r="G24" s="797">
        <f t="shared" si="2"/>
        <v>-17</v>
      </c>
    </row>
    <row r="25" spans="1:8" ht="19.5" thickBot="1" x14ac:dyDescent="0.35">
      <c r="A25" s="323" t="s">
        <v>211</v>
      </c>
      <c r="B25" s="323"/>
      <c r="C25" s="323"/>
      <c r="D25" s="323"/>
      <c r="E25" s="396">
        <f>SUM(E26:E32)</f>
        <v>9600</v>
      </c>
      <c r="F25" s="724">
        <f>SUM(F26:F32)</f>
        <v>5820</v>
      </c>
      <c r="G25" s="725">
        <f t="shared" ref="G25:G33" si="3">SUM(E25-F25)</f>
        <v>3780</v>
      </c>
    </row>
    <row r="26" spans="1:8" ht="18.75" x14ac:dyDescent="0.3">
      <c r="A26" s="342" t="s">
        <v>571</v>
      </c>
      <c r="B26" s="345" t="s">
        <v>212</v>
      </c>
      <c r="C26" s="345"/>
      <c r="D26" s="345"/>
      <c r="E26" s="395">
        <v>750</v>
      </c>
      <c r="F26" s="556">
        <v>108</v>
      </c>
      <c r="G26" s="797">
        <f t="shared" si="3"/>
        <v>642</v>
      </c>
    </row>
    <row r="27" spans="1:8" ht="18.75" x14ac:dyDescent="0.3">
      <c r="A27" s="342" t="s">
        <v>572</v>
      </c>
      <c r="B27" s="345" t="s">
        <v>667</v>
      </c>
      <c r="C27" s="345"/>
      <c r="D27" s="345"/>
      <c r="E27" s="395">
        <v>2250</v>
      </c>
      <c r="F27" s="556">
        <v>1476</v>
      </c>
      <c r="G27" s="797">
        <f t="shared" si="3"/>
        <v>774</v>
      </c>
    </row>
    <row r="28" spans="1:8" ht="18.75" x14ac:dyDescent="0.3">
      <c r="A28" s="342" t="s">
        <v>575</v>
      </c>
      <c r="B28" s="345" t="s">
        <v>331</v>
      </c>
      <c r="C28" s="345"/>
      <c r="D28" s="345"/>
      <c r="E28" s="395">
        <v>375</v>
      </c>
      <c r="F28" s="556">
        <v>339</v>
      </c>
      <c r="G28" s="797">
        <f t="shared" si="3"/>
        <v>36</v>
      </c>
      <c r="H28" s="70"/>
    </row>
    <row r="29" spans="1:8" ht="18.75" x14ac:dyDescent="0.3">
      <c r="A29" s="342" t="s">
        <v>573</v>
      </c>
      <c r="B29" s="345" t="s">
        <v>213</v>
      </c>
      <c r="C29" s="345"/>
      <c r="D29" s="345"/>
      <c r="E29" s="395">
        <v>3000</v>
      </c>
      <c r="F29" s="556">
        <v>2116</v>
      </c>
      <c r="G29" s="797">
        <f t="shared" si="3"/>
        <v>884</v>
      </c>
    </row>
    <row r="30" spans="1:8" ht="18.75" x14ac:dyDescent="0.3">
      <c r="A30" s="342" t="s">
        <v>704</v>
      </c>
      <c r="B30" s="345" t="s">
        <v>705</v>
      </c>
      <c r="C30" s="345"/>
      <c r="D30" s="345"/>
      <c r="E30" s="395"/>
      <c r="F30" s="556"/>
      <c r="G30" s="797">
        <f t="shared" si="3"/>
        <v>0</v>
      </c>
    </row>
    <row r="31" spans="1:8" ht="18.75" x14ac:dyDescent="0.3">
      <c r="A31" s="342" t="s">
        <v>574</v>
      </c>
      <c r="B31" s="345" t="s">
        <v>214</v>
      </c>
      <c r="C31" s="345"/>
      <c r="D31" s="345"/>
      <c r="E31" s="395">
        <v>1500</v>
      </c>
      <c r="F31" s="556">
        <v>56</v>
      </c>
      <c r="G31" s="797">
        <f t="shared" si="3"/>
        <v>1444</v>
      </c>
    </row>
    <row r="32" spans="1:8" ht="19.5" thickBot="1" x14ac:dyDescent="0.35">
      <c r="A32" s="342" t="s">
        <v>750</v>
      </c>
      <c r="B32" s="345" t="s">
        <v>911</v>
      </c>
      <c r="C32" s="345"/>
      <c r="D32" s="345"/>
      <c r="E32" s="395">
        <v>1725</v>
      </c>
      <c r="F32" s="556">
        <v>1725</v>
      </c>
      <c r="G32" s="797">
        <f t="shared" si="3"/>
        <v>0</v>
      </c>
    </row>
    <row r="33" spans="1:7" ht="35.25" customHeight="1" thickTop="1" thickBot="1" x14ac:dyDescent="0.3">
      <c r="A33" s="348" t="s">
        <v>215</v>
      </c>
      <c r="B33" s="348"/>
      <c r="C33" s="348"/>
      <c r="D33" s="511"/>
      <c r="E33" s="1382">
        <f>SUM(E2+E14+E19+E25)</f>
        <v>66200</v>
      </c>
      <c r="F33" s="1383">
        <f>F2+F14+F19+F25</f>
        <v>44391</v>
      </c>
      <c r="G33" s="1384">
        <f t="shared" si="3"/>
        <v>21809</v>
      </c>
    </row>
    <row r="34" spans="1:7" ht="15.75" thickTop="1" x14ac:dyDescent="0.25"/>
  </sheetData>
  <mergeCells count="1">
    <mergeCell ref="A14:D14"/>
  </mergeCells>
  <phoneticPr fontId="44" type="noConversion"/>
  <hyperlinks>
    <hyperlink ref="B1" location="'résultat analytique'!A1" display="Résultats A"/>
    <hyperlink ref="A1" location="'résultat analytique 2'!A1" display=" Résultats A"/>
  </hyperlinks>
  <pageMargins left="1.1417322834645669" right="0.23622047244094491" top="1.299212598425197" bottom="0.82677165354330717" header="0.31496062992125984" footer="0.31496062992125984"/>
  <pageSetup paperSize="9" scale="77" orientation="portrait" r:id="rId1"/>
  <headerFooter>
    <oddHeader xml:space="preserve">&amp;L&amp;"-,Gras"&amp;14FFSB
&amp;URESPONSABLE : X.MAJOREL&amp;C&amp;"-,Gras"&amp;14 14 - FRAIS GX DE STRUCTURE
&amp;R&amp;"-,Gras"&amp;14CONTROLE BUDGET  </oddHeader>
    <oddFooter>&amp;L&amp;"-,Gras"&amp;12 14 &amp; 15 : code14302&amp;C&amp;"-,Gras"&amp;14TRESORERIE GENERALE/CONTROLE DE GESTION&amp;R&amp;"-,Gras"&amp;12
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2"/>
  <sheetViews>
    <sheetView zoomScale="90" zoomScaleNormal="90" workbookViewId="0">
      <pane ySplit="1" topLeftCell="A2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7109375" customWidth="1"/>
    <col min="2" max="2" width="44.7109375" customWidth="1"/>
    <col min="3" max="3" width="16.28515625" customWidth="1"/>
    <col min="4" max="4" width="15.28515625" style="117" customWidth="1"/>
    <col min="5" max="5" width="13.28515625" style="117" customWidth="1"/>
  </cols>
  <sheetData>
    <row r="1" spans="1:13" ht="40.5" thickTop="1" thickBot="1" x14ac:dyDescent="0.35">
      <c r="A1" s="277" t="s">
        <v>339</v>
      </c>
      <c r="B1" s="277" t="s">
        <v>339</v>
      </c>
      <c r="C1" s="298" t="s">
        <v>1207</v>
      </c>
      <c r="D1" s="679" t="s">
        <v>1211</v>
      </c>
      <c r="E1" s="677" t="s">
        <v>343</v>
      </c>
      <c r="F1" s="491" t="s">
        <v>669</v>
      </c>
      <c r="M1" t="s">
        <v>936</v>
      </c>
    </row>
    <row r="2" spans="1:13" ht="20.25" thickTop="1" thickBot="1" x14ac:dyDescent="0.35">
      <c r="A2" s="463" t="s">
        <v>216</v>
      </c>
      <c r="B2" s="463"/>
      <c r="C2" s="464">
        <f>SUM(C3:C6)</f>
        <v>3500</v>
      </c>
      <c r="D2" s="726">
        <f>SUM(D3:D6)</f>
        <v>609</v>
      </c>
      <c r="E2" s="727">
        <f>SUM(C2-D2)</f>
        <v>2891</v>
      </c>
      <c r="F2" s="5"/>
    </row>
    <row r="3" spans="1:13" ht="19.5" thickTop="1" x14ac:dyDescent="0.3">
      <c r="A3" s="342" t="s">
        <v>576</v>
      </c>
      <c r="B3" s="64" t="s">
        <v>217</v>
      </c>
      <c r="C3" s="465">
        <v>1500</v>
      </c>
      <c r="D3" s="556">
        <v>555</v>
      </c>
      <c r="E3" s="554">
        <f>SUM(C3-D3)</f>
        <v>945</v>
      </c>
      <c r="F3" s="5"/>
    </row>
    <row r="4" spans="1:13" ht="18.75" x14ac:dyDescent="0.3">
      <c r="A4" s="342" t="s">
        <v>577</v>
      </c>
      <c r="B4" s="64" t="s">
        <v>218</v>
      </c>
      <c r="C4" s="465">
        <v>1500</v>
      </c>
      <c r="D4" s="556">
        <v>54</v>
      </c>
      <c r="E4" s="554">
        <f>SUM(C4-D4)</f>
        <v>1446</v>
      </c>
      <c r="F4" s="5"/>
    </row>
    <row r="5" spans="1:13" ht="18.75" x14ac:dyDescent="0.3">
      <c r="A5" s="342" t="s">
        <v>933</v>
      </c>
      <c r="B5" s="64" t="s">
        <v>934</v>
      </c>
      <c r="C5" s="465">
        <v>500</v>
      </c>
      <c r="D5" s="556"/>
      <c r="E5" s="554">
        <f>SUM(C5-D5)</f>
        <v>500</v>
      </c>
      <c r="F5" s="5"/>
    </row>
    <row r="6" spans="1:13" ht="19.5" thickBot="1" x14ac:dyDescent="0.35">
      <c r="A6" s="342" t="s">
        <v>943</v>
      </c>
      <c r="B6" s="64" t="s">
        <v>944</v>
      </c>
      <c r="C6" s="465"/>
      <c r="D6" s="556"/>
      <c r="E6" s="554"/>
      <c r="F6" s="5"/>
    </row>
    <row r="7" spans="1:13" ht="20.25" thickTop="1" thickBot="1" x14ac:dyDescent="0.35">
      <c r="A7" s="332" t="s">
        <v>112</v>
      </c>
      <c r="B7" s="463"/>
      <c r="C7" s="362">
        <f>SUM(C8:C10)</f>
        <v>8500</v>
      </c>
      <c r="D7" s="728">
        <f>SUM(D8:D10)</f>
        <v>206</v>
      </c>
      <c r="E7" s="727">
        <f>SUM(C7-D7)</f>
        <v>8294</v>
      </c>
      <c r="F7" s="5"/>
    </row>
    <row r="8" spans="1:13" ht="19.5" thickTop="1" x14ac:dyDescent="0.3">
      <c r="A8" s="342" t="s">
        <v>578</v>
      </c>
      <c r="B8" s="64" t="s">
        <v>70</v>
      </c>
      <c r="C8" s="465">
        <v>1500</v>
      </c>
      <c r="D8" s="556">
        <v>206</v>
      </c>
      <c r="E8" s="554">
        <f t="shared" ref="E8:E10" si="0">SUM(C8-D8)</f>
        <v>1294</v>
      </c>
      <c r="F8" s="5"/>
    </row>
    <row r="9" spans="1:13" ht="18.75" x14ac:dyDescent="0.3">
      <c r="A9" s="342" t="s">
        <v>755</v>
      </c>
      <c r="B9" s="64" t="s">
        <v>774</v>
      </c>
      <c r="C9" s="465">
        <v>5000</v>
      </c>
      <c r="D9" s="556"/>
      <c r="E9" s="554">
        <f t="shared" si="0"/>
        <v>5000</v>
      </c>
      <c r="F9" s="5"/>
    </row>
    <row r="10" spans="1:13" ht="19.5" thickBot="1" x14ac:dyDescent="0.35">
      <c r="A10" s="342" t="s">
        <v>935</v>
      </c>
      <c r="B10" s="64" t="s">
        <v>816</v>
      </c>
      <c r="C10" s="465">
        <v>2000</v>
      </c>
      <c r="D10" s="556"/>
      <c r="E10" s="554">
        <f t="shared" si="0"/>
        <v>2000</v>
      </c>
      <c r="F10" s="5"/>
    </row>
    <row r="11" spans="1:13" ht="20.25" thickTop="1" thickBot="1" x14ac:dyDescent="0.35">
      <c r="A11" s="1507" t="s">
        <v>95</v>
      </c>
      <c r="B11" s="1508"/>
      <c r="C11" s="362">
        <f>SUM(C12:C15)</f>
        <v>11750</v>
      </c>
      <c r="D11" s="728">
        <f>SUM(D12:D15)</f>
        <v>11250</v>
      </c>
      <c r="E11" s="727">
        <f>SUM(C11-D11)</f>
        <v>500</v>
      </c>
      <c r="F11" s="5"/>
    </row>
    <row r="12" spans="1:13" ht="19.5" thickTop="1" x14ac:dyDescent="0.3">
      <c r="A12" s="342" t="s">
        <v>579</v>
      </c>
      <c r="B12" s="64" t="s">
        <v>219</v>
      </c>
      <c r="C12" s="465">
        <v>500</v>
      </c>
      <c r="D12" s="556"/>
      <c r="E12" s="554">
        <f t="shared" ref="E12:E15" si="1">SUM(C12-D12)</f>
        <v>500</v>
      </c>
      <c r="F12" s="5"/>
    </row>
    <row r="13" spans="1:13" ht="18.75" x14ac:dyDescent="0.3">
      <c r="A13" s="342" t="s">
        <v>580</v>
      </c>
      <c r="B13" s="64" t="s">
        <v>220</v>
      </c>
      <c r="C13" s="465">
        <v>11250</v>
      </c>
      <c r="D13" s="556">
        <v>11250</v>
      </c>
      <c r="E13" s="554">
        <f t="shared" si="1"/>
        <v>0</v>
      </c>
      <c r="F13" s="5"/>
    </row>
    <row r="14" spans="1:13" ht="18.75" x14ac:dyDescent="0.3">
      <c r="A14" s="342" t="s">
        <v>677</v>
      </c>
      <c r="B14" s="64" t="s">
        <v>678</v>
      </c>
      <c r="C14" s="465"/>
      <c r="D14" s="556"/>
      <c r="E14" s="554"/>
      <c r="F14" s="5"/>
    </row>
    <row r="15" spans="1:13" ht="19.5" thickBot="1" x14ac:dyDescent="0.35">
      <c r="A15" s="342" t="s">
        <v>856</v>
      </c>
      <c r="B15" s="64" t="s">
        <v>857</v>
      </c>
      <c r="C15" s="465"/>
      <c r="D15" s="556"/>
      <c r="E15" s="554">
        <f t="shared" si="1"/>
        <v>0</v>
      </c>
      <c r="F15" s="5"/>
    </row>
    <row r="16" spans="1:13" ht="33" customHeight="1" thickTop="1" thickBot="1" x14ac:dyDescent="0.35">
      <c r="A16" s="122" t="s">
        <v>221</v>
      </c>
      <c r="B16" s="450"/>
      <c r="C16" s="794">
        <f>SUM(C2+C7+C11)</f>
        <v>23750</v>
      </c>
      <c r="D16" s="795">
        <f>D2+D7+D11</f>
        <v>12065</v>
      </c>
      <c r="E16" s="796">
        <f>SUM(C16-D16)</f>
        <v>11685</v>
      </c>
      <c r="F16" s="512"/>
      <c r="H16" s="64"/>
    </row>
    <row r="17" spans="1:6" ht="15.75" customHeight="1" thickTop="1" x14ac:dyDescent="0.25">
      <c r="A17" s="122"/>
      <c r="B17" s="122"/>
      <c r="C17" s="507"/>
      <c r="D17" s="729"/>
      <c r="E17" s="729"/>
      <c r="F17" s="508"/>
    </row>
    <row r="18" spans="1:6" ht="15" customHeight="1" x14ac:dyDescent="0.25">
      <c r="E18" s="228"/>
    </row>
    <row r="19" spans="1:6" ht="15.75" customHeight="1" x14ac:dyDescent="0.3">
      <c r="A19" s="147"/>
      <c r="B19" s="151"/>
      <c r="C19" s="133"/>
      <c r="D19" s="229"/>
      <c r="E19" s="229"/>
    </row>
    <row r="20" spans="1:6" ht="18.75" x14ac:dyDescent="0.3">
      <c r="A20" s="147"/>
      <c r="B20" s="151"/>
      <c r="C20" s="133"/>
      <c r="D20" s="228"/>
      <c r="E20" s="228"/>
    </row>
    <row r="21" spans="1:6" ht="18.75" x14ac:dyDescent="0.3">
      <c r="A21" s="147"/>
      <c r="B21" s="151"/>
      <c r="C21" s="133"/>
      <c r="D21" s="228"/>
      <c r="E21" s="228"/>
    </row>
    <row r="22" spans="1:6" x14ac:dyDescent="0.25">
      <c r="B22" s="11" t="s">
        <v>39</v>
      </c>
    </row>
  </sheetData>
  <mergeCells count="1">
    <mergeCell ref="A11:B11"/>
  </mergeCells>
  <phoneticPr fontId="44" type="noConversion"/>
  <hyperlinks>
    <hyperlink ref="B1" location="'résultat analytique'!A1" display="Résultats A"/>
    <hyperlink ref="A1" location="'résultat analytique 2'!A1" display="Résultats A"/>
  </hyperlinks>
  <pageMargins left="0.70866141732283472" right="0.70866141732283472" top="1.2204724409448819" bottom="0.74803149606299213" header="0.31496062992125984" footer="0.31496062992125984"/>
  <pageSetup paperSize="9" scale="67" orientation="landscape" r:id="rId1"/>
  <headerFooter>
    <oddHeader xml:space="preserve">&amp;L&amp;"-,Gras"&amp;14FFSB
&amp;URESPONSABLE : P. COQUET&amp;C&amp;"-,Gras"&amp;14 16 - F.I.B&amp;R&amp;"-,Gras"&amp;14CONTROLE BUDGET  </oddHeader>
    <oddFooter>&amp;L&amp;"-,Gras"&amp;12Code :16303&amp;C&amp;"-,Gras"&amp;14TRESORERIE GENERALE/CONTROLE DE GESTION&amp;R&amp;"-,Gras"&amp;12
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zoomScale="90" zoomScaleNormal="90" workbookViewId="0">
      <pane ySplit="1" topLeftCell="A14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1.42578125" customWidth="1"/>
    <col min="2" max="2" width="34.85546875" customWidth="1"/>
    <col min="3" max="3" width="16.28515625" customWidth="1"/>
    <col min="4" max="4" width="16.140625" customWidth="1"/>
    <col min="5" max="5" width="12.7109375" customWidth="1"/>
  </cols>
  <sheetData>
    <row r="1" spans="1:5" ht="60" customHeight="1" thickTop="1" thickBot="1" x14ac:dyDescent="0.35">
      <c r="A1" s="64"/>
      <c r="B1" s="277" t="s">
        <v>339</v>
      </c>
      <c r="C1" s="298" t="s">
        <v>1207</v>
      </c>
      <c r="D1" s="534" t="s">
        <v>1211</v>
      </c>
      <c r="E1" s="194" t="s">
        <v>343</v>
      </c>
    </row>
    <row r="2" spans="1:5" ht="28.5" customHeight="1" thickTop="1" thickBot="1" x14ac:dyDescent="0.3">
      <c r="A2" s="466" t="s">
        <v>41</v>
      </c>
      <c r="B2" s="466"/>
      <c r="C2" s="489">
        <f>SUM(C3+C7)</f>
        <v>4500</v>
      </c>
      <c r="D2" s="791">
        <f>D3+D7</f>
        <v>4412</v>
      </c>
      <c r="E2" s="789">
        <f>SUM(C2-D2)</f>
        <v>88</v>
      </c>
    </row>
    <row r="3" spans="1:5" ht="25.5" thickTop="1" x14ac:dyDescent="0.5">
      <c r="A3" s="467" t="s">
        <v>222</v>
      </c>
      <c r="B3" s="468"/>
      <c r="C3" s="469">
        <f>SUM(C4:C5)</f>
        <v>1500</v>
      </c>
      <c r="D3" s="689">
        <f>SUM(D4:D5)</f>
        <v>637</v>
      </c>
      <c r="E3" s="792">
        <f>SUM(C3-D3)</f>
        <v>863</v>
      </c>
    </row>
    <row r="4" spans="1:5" ht="21" x14ac:dyDescent="0.35">
      <c r="A4" s="754" t="s">
        <v>582</v>
      </c>
      <c r="B4" s="470" t="s">
        <v>223</v>
      </c>
      <c r="C4" s="471">
        <v>800</v>
      </c>
      <c r="D4" s="555"/>
      <c r="E4" s="793">
        <f t="shared" ref="E4:E5" si="0">SUM(C4-D4)</f>
        <v>800</v>
      </c>
    </row>
    <row r="5" spans="1:5" ht="21" x14ac:dyDescent="0.35">
      <c r="A5" s="342" t="s">
        <v>581</v>
      </c>
      <c r="B5" s="470" t="s">
        <v>224</v>
      </c>
      <c r="C5" s="471">
        <v>700</v>
      </c>
      <c r="D5" s="556">
        <v>637</v>
      </c>
      <c r="E5" s="793">
        <f t="shared" si="0"/>
        <v>63</v>
      </c>
    </row>
    <row r="6" spans="1:5" ht="21" x14ac:dyDescent="0.35">
      <c r="A6" s="472"/>
      <c r="B6" s="470"/>
      <c r="C6" s="471"/>
      <c r="D6" s="555"/>
      <c r="E6" s="431"/>
    </row>
    <row r="7" spans="1:5" ht="24.75" x14ac:dyDescent="0.5">
      <c r="A7" s="473" t="s">
        <v>225</v>
      </c>
      <c r="B7" s="474"/>
      <c r="C7" s="469">
        <f>SUM(C8:C10)</f>
        <v>3000</v>
      </c>
      <c r="D7" s="689">
        <f>SUM(D8:D10)</f>
        <v>3775</v>
      </c>
      <c r="E7" s="779">
        <f>SUM(C7-D7)</f>
        <v>-775</v>
      </c>
    </row>
    <row r="8" spans="1:5" ht="21" x14ac:dyDescent="0.35">
      <c r="A8" s="342" t="s">
        <v>582</v>
      </c>
      <c r="B8" s="470" t="s">
        <v>226</v>
      </c>
      <c r="C8" s="471">
        <v>3000</v>
      </c>
      <c r="D8" s="556">
        <v>3175</v>
      </c>
      <c r="E8" s="793">
        <f t="shared" ref="E8:E10" si="1">SUM(C8-D8)</f>
        <v>-175</v>
      </c>
    </row>
    <row r="9" spans="1:5" ht="21" x14ac:dyDescent="0.35">
      <c r="A9" s="342" t="s">
        <v>1287</v>
      </c>
      <c r="B9" s="470" t="s">
        <v>1288</v>
      </c>
      <c r="C9" s="471"/>
      <c r="D9" s="556">
        <v>600</v>
      </c>
      <c r="E9" s="793"/>
    </row>
    <row r="10" spans="1:5" ht="21" x14ac:dyDescent="0.35">
      <c r="A10" s="342" t="s">
        <v>776</v>
      </c>
      <c r="B10" s="470" t="s">
        <v>154</v>
      </c>
      <c r="C10" s="475">
        <v>0</v>
      </c>
      <c r="D10" s="555"/>
      <c r="E10" s="431">
        <f t="shared" si="1"/>
        <v>0</v>
      </c>
    </row>
    <row r="11" spans="1:5" ht="3" customHeight="1" x14ac:dyDescent="0.3">
      <c r="A11" s="347"/>
      <c r="B11" s="69"/>
      <c r="C11" s="433"/>
      <c r="D11" s="433"/>
      <c r="E11" s="433"/>
    </row>
    <row r="12" spans="1:5" ht="15.75" customHeight="1" x14ac:dyDescent="0.25">
      <c r="A12" s="348"/>
      <c r="B12" s="153"/>
      <c r="C12" s="249"/>
      <c r="D12" s="249"/>
      <c r="E12" s="249"/>
    </row>
    <row r="13" spans="1:5" ht="15.75" customHeight="1" thickBot="1" x14ac:dyDescent="0.3">
      <c r="A13" s="348"/>
      <c r="B13" s="153"/>
      <c r="C13" s="250"/>
      <c r="D13" s="250"/>
      <c r="E13" s="250"/>
    </row>
    <row r="14" spans="1:5" ht="36" customHeight="1" thickTop="1" thickBot="1" x14ac:dyDescent="0.3">
      <c r="A14" s="1509" t="s">
        <v>115</v>
      </c>
      <c r="B14" s="1510"/>
      <c r="C14" s="490">
        <f>SUM(C15:C24)</f>
        <v>42191</v>
      </c>
      <c r="D14" s="788">
        <f>SUM(D15:D25)</f>
        <v>25582</v>
      </c>
      <c r="E14" s="789">
        <f>SUM(C14-D14)</f>
        <v>16609</v>
      </c>
    </row>
    <row r="15" spans="1:5" ht="21.75" thickTop="1" x14ac:dyDescent="0.35">
      <c r="A15" s="342" t="s">
        <v>584</v>
      </c>
      <c r="B15" s="470" t="s">
        <v>227</v>
      </c>
      <c r="C15" s="417">
        <v>250</v>
      </c>
      <c r="D15" s="556"/>
      <c r="E15" s="793">
        <f t="shared" ref="E15" si="2">D15-C15</f>
        <v>-250</v>
      </c>
    </row>
    <row r="16" spans="1:5" ht="21" x14ac:dyDescent="0.35">
      <c r="A16" s="342" t="s">
        <v>585</v>
      </c>
      <c r="B16" s="470" t="s">
        <v>43</v>
      </c>
      <c r="C16" s="417">
        <v>1000</v>
      </c>
      <c r="D16" s="556"/>
      <c r="E16" s="793">
        <f>SUM(C16-D16)</f>
        <v>1000</v>
      </c>
    </row>
    <row r="17" spans="1:10" ht="21" x14ac:dyDescent="0.35">
      <c r="A17" s="342" t="s">
        <v>586</v>
      </c>
      <c r="B17" s="470" t="s">
        <v>290</v>
      </c>
      <c r="C17" s="417">
        <v>9800</v>
      </c>
      <c r="D17" s="556">
        <v>9123</v>
      </c>
      <c r="E17" s="793">
        <f t="shared" ref="E17:E24" si="3">SUM(C17-D17)</f>
        <v>677</v>
      </c>
      <c r="G17" t="s">
        <v>39</v>
      </c>
    </row>
    <row r="18" spans="1:10" ht="21" x14ac:dyDescent="0.35">
      <c r="A18" s="342" t="s">
        <v>587</v>
      </c>
      <c r="B18" s="470" t="s">
        <v>157</v>
      </c>
      <c r="C18" s="417">
        <v>10000</v>
      </c>
      <c r="D18" s="556">
        <v>6932</v>
      </c>
      <c r="E18" s="793">
        <f t="shared" si="3"/>
        <v>3068</v>
      </c>
    </row>
    <row r="19" spans="1:10" ht="21" x14ac:dyDescent="0.35">
      <c r="A19" s="342" t="s">
        <v>589</v>
      </c>
      <c r="B19" s="470" t="s">
        <v>229</v>
      </c>
      <c r="C19" s="417">
        <v>200</v>
      </c>
      <c r="D19" s="556">
        <v>924</v>
      </c>
      <c r="E19" s="793">
        <f t="shared" si="3"/>
        <v>-724</v>
      </c>
    </row>
    <row r="20" spans="1:10" ht="21" x14ac:dyDescent="0.35">
      <c r="A20" s="342" t="s">
        <v>590</v>
      </c>
      <c r="B20" s="470" t="s">
        <v>230</v>
      </c>
      <c r="C20" s="417">
        <v>14000</v>
      </c>
      <c r="D20" s="556"/>
      <c r="E20" s="793">
        <f t="shared" si="3"/>
        <v>14000</v>
      </c>
    </row>
    <row r="21" spans="1:10" ht="21" x14ac:dyDescent="0.35">
      <c r="A21" s="342" t="s">
        <v>588</v>
      </c>
      <c r="B21" s="470" t="s">
        <v>228</v>
      </c>
      <c r="C21" s="417">
        <v>4050</v>
      </c>
      <c r="D21" s="556">
        <v>4050</v>
      </c>
      <c r="E21" s="793">
        <f t="shared" si="3"/>
        <v>0</v>
      </c>
    </row>
    <row r="22" spans="1:10" ht="21" x14ac:dyDescent="0.35">
      <c r="A22" s="342" t="s">
        <v>591</v>
      </c>
      <c r="B22" s="470" t="s">
        <v>231</v>
      </c>
      <c r="C22" s="417"/>
      <c r="D22" s="556"/>
      <c r="E22" s="793">
        <f t="shared" si="3"/>
        <v>0</v>
      </c>
    </row>
    <row r="23" spans="1:10" ht="21" x14ac:dyDescent="0.35">
      <c r="A23" s="342" t="s">
        <v>775</v>
      </c>
      <c r="B23" s="470" t="s">
        <v>306</v>
      </c>
      <c r="C23" s="417">
        <v>2491</v>
      </c>
      <c r="D23" s="556">
        <v>4553</v>
      </c>
      <c r="E23" s="793">
        <f t="shared" si="3"/>
        <v>-2062</v>
      </c>
    </row>
    <row r="24" spans="1:10" ht="20.25" customHeight="1" x14ac:dyDescent="0.35">
      <c r="A24" s="342" t="s">
        <v>583</v>
      </c>
      <c r="B24" s="476" t="s">
        <v>158</v>
      </c>
      <c r="C24" s="417">
        <v>400</v>
      </c>
      <c r="D24" s="556"/>
      <c r="E24" s="793">
        <f t="shared" si="3"/>
        <v>400</v>
      </c>
    </row>
    <row r="25" spans="1:10" ht="15.75" customHeight="1" thickBot="1" x14ac:dyDescent="0.35">
      <c r="A25" s="63">
        <v>1721142</v>
      </c>
      <c r="B25" s="64" t="s">
        <v>43</v>
      </c>
      <c r="C25" s="399"/>
      <c r="D25" s="556"/>
      <c r="E25" s="432"/>
    </row>
    <row r="26" spans="1:10" ht="15.75" customHeight="1" thickTop="1" x14ac:dyDescent="0.25">
      <c r="A26" s="153"/>
      <c r="B26" s="153"/>
      <c r="C26" s="251"/>
      <c r="D26" s="251"/>
      <c r="E26" s="251"/>
      <c r="J26" t="s">
        <v>910</v>
      </c>
    </row>
    <row r="27" spans="1:10" ht="15.75" customHeight="1" thickBot="1" x14ac:dyDescent="0.35">
      <c r="A27" s="66"/>
      <c r="B27" s="66"/>
      <c r="C27" s="117"/>
      <c r="D27" s="252"/>
      <c r="E27" s="253"/>
    </row>
    <row r="28" spans="1:10" ht="36" customHeight="1" thickBot="1" x14ac:dyDescent="0.3">
      <c r="A28" s="1511" t="s">
        <v>305</v>
      </c>
      <c r="B28" s="1512"/>
      <c r="C28" s="477">
        <f>SUM(C2+C14)</f>
        <v>46691</v>
      </c>
      <c r="D28" s="787">
        <f>SUM(D2+D14)</f>
        <v>29994</v>
      </c>
      <c r="E28" s="790">
        <f>C28-D28</f>
        <v>16697</v>
      </c>
    </row>
    <row r="29" spans="1:10" x14ac:dyDescent="0.25">
      <c r="C29" s="70"/>
      <c r="D29" s="70"/>
      <c r="E29" s="70"/>
    </row>
    <row r="30" spans="1:10" ht="21" x14ac:dyDescent="0.35">
      <c r="A30" s="11"/>
      <c r="B30" s="470" t="s">
        <v>154</v>
      </c>
      <c r="C30" s="165" t="s">
        <v>712</v>
      </c>
      <c r="D30" s="164"/>
      <c r="E30" s="164"/>
    </row>
    <row r="31" spans="1:10" ht="18.75" x14ac:dyDescent="0.3">
      <c r="A31" s="165"/>
      <c r="B31" s="166"/>
      <c r="C31" s="11"/>
      <c r="D31" s="11"/>
      <c r="E31" s="11"/>
    </row>
    <row r="32" spans="1:10" ht="18.75" x14ac:dyDescent="0.3">
      <c r="A32" s="165"/>
      <c r="B32" s="166"/>
      <c r="C32" s="11"/>
      <c r="D32" s="11"/>
      <c r="E32" s="11"/>
    </row>
    <row r="33" spans="1:5" ht="18.75" x14ac:dyDescent="0.3">
      <c r="A33" s="165"/>
      <c r="B33" s="166"/>
      <c r="C33" s="11"/>
      <c r="D33" s="11"/>
      <c r="E33" s="11"/>
    </row>
    <row r="34" spans="1:5" x14ac:dyDescent="0.25">
      <c r="A34" s="11"/>
      <c r="B34" s="11"/>
      <c r="C34" s="11"/>
      <c r="D34" s="11"/>
      <c r="E34" s="11"/>
    </row>
  </sheetData>
  <mergeCells count="2">
    <mergeCell ref="A14:B14"/>
    <mergeCell ref="A28:B28"/>
  </mergeCells>
  <phoneticPr fontId="44" type="noConversion"/>
  <hyperlinks>
    <hyperlink ref="B1" location="'résultat analytique 2'!A1" display="Résultats A"/>
  </hyperlinks>
  <pageMargins left="1.1417322834645669" right="0.23622047244094491" top="1.3779527559055118" bottom="0.74803149606299213" header="0.31496062992125984" footer="0.31496062992125984"/>
  <pageSetup paperSize="9" scale="80" orientation="portrait" r:id="rId1"/>
  <headerFooter>
    <oddHeader xml:space="preserve">&amp;L&amp;"-,Gras"&amp;14FFSB
&amp;URESPONSABLE : FFSB&amp;C&amp;"-,Gras"&amp;14 17 - INFORMATIQUE&amp;R&amp;"-,Gras"&amp;14CONTROLE BUDGET  </oddHeader>
    <oddFooter>&amp;L&amp;"-,Gras"&amp;12Code : 17211&amp;C&amp;"-,Gras"&amp;14TRESORERIE GENERALE/CONTROLE DE GESTION&amp;R&amp;"-,Gras"&amp;12
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43"/>
  <sheetViews>
    <sheetView zoomScale="90" zoomScaleNormal="90" workbookViewId="0">
      <pane ySplit="1" topLeftCell="A11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2.85546875" customWidth="1"/>
    <col min="2" max="2" width="34.140625" bestFit="1" customWidth="1"/>
    <col min="3" max="3" width="15.7109375" customWidth="1"/>
    <col min="4" max="4" width="15.28515625" customWidth="1"/>
    <col min="5" max="5" width="12.85546875" style="133" customWidth="1"/>
  </cols>
  <sheetData>
    <row r="1" spans="1:6" ht="40.5" thickTop="1" thickBot="1" x14ac:dyDescent="0.35">
      <c r="A1" s="71"/>
      <c r="B1" s="293" t="s">
        <v>339</v>
      </c>
      <c r="C1" s="298" t="s">
        <v>1207</v>
      </c>
      <c r="D1" s="534" t="s">
        <v>1211</v>
      </c>
      <c r="E1" s="194" t="s">
        <v>343</v>
      </c>
    </row>
    <row r="2" spans="1:6" s="127" customFormat="1" ht="32.25" customHeight="1" thickTop="1" thickBot="1" x14ac:dyDescent="0.3">
      <c r="A2" s="1526" t="s">
        <v>232</v>
      </c>
      <c r="B2" s="1526"/>
      <c r="C2" s="1003">
        <f>SUM(C3:C11)</f>
        <v>0</v>
      </c>
      <c r="D2" s="563">
        <f>SUM(D3:D12)</f>
        <v>2858</v>
      </c>
      <c r="E2" s="786">
        <f>SUM(C2-D2)</f>
        <v>-2858</v>
      </c>
    </row>
    <row r="3" spans="1:6" ht="19.5" thickTop="1" x14ac:dyDescent="0.3">
      <c r="A3" s="74" t="s">
        <v>927</v>
      </c>
      <c r="B3" s="71" t="s">
        <v>1146</v>
      </c>
      <c r="C3" s="478"/>
      <c r="D3" s="560"/>
      <c r="E3" s="557">
        <f>SUM(C3-D3)</f>
        <v>0</v>
      </c>
    </row>
    <row r="4" spans="1:6" ht="18.75" x14ac:dyDescent="0.3">
      <c r="A4" s="74" t="s">
        <v>637</v>
      </c>
      <c r="B4" s="71" t="s">
        <v>1282</v>
      </c>
      <c r="C4" s="478"/>
      <c r="D4" s="732">
        <v>550</v>
      </c>
      <c r="E4" s="557">
        <f>SUM(C4-D4)</f>
        <v>-550</v>
      </c>
    </row>
    <row r="5" spans="1:6" ht="18.75" x14ac:dyDescent="0.3">
      <c r="A5" s="74" t="s">
        <v>638</v>
      </c>
      <c r="B5" s="71" t="s">
        <v>236</v>
      </c>
      <c r="C5" s="478"/>
      <c r="D5" s="732">
        <v>90</v>
      </c>
      <c r="E5" s="557">
        <f t="shared" ref="E5:E11" si="0">SUM(C5-D5)</f>
        <v>-90</v>
      </c>
    </row>
    <row r="6" spans="1:6" ht="18.75" x14ac:dyDescent="0.3">
      <c r="A6" s="74" t="s">
        <v>639</v>
      </c>
      <c r="B6" s="71" t="s">
        <v>234</v>
      </c>
      <c r="C6" s="478"/>
      <c r="D6" s="560"/>
      <c r="E6" s="557">
        <f t="shared" si="0"/>
        <v>0</v>
      </c>
      <c r="F6" t="s">
        <v>39</v>
      </c>
    </row>
    <row r="7" spans="1:6" ht="18.75" x14ac:dyDescent="0.3">
      <c r="A7" s="74" t="s">
        <v>640</v>
      </c>
      <c r="B7" s="71" t="s">
        <v>235</v>
      </c>
      <c r="C7" s="478"/>
      <c r="D7" s="560"/>
      <c r="E7" s="557">
        <f t="shared" si="0"/>
        <v>0</v>
      </c>
    </row>
    <row r="8" spans="1:6" ht="18.75" x14ac:dyDescent="0.3">
      <c r="A8" s="74" t="s">
        <v>641</v>
      </c>
      <c r="B8" s="71" t="s">
        <v>237</v>
      </c>
      <c r="C8" s="478"/>
      <c r="D8" s="732">
        <v>2014</v>
      </c>
      <c r="E8" s="557">
        <f t="shared" si="0"/>
        <v>-2014</v>
      </c>
    </row>
    <row r="9" spans="1:6" ht="18.75" x14ac:dyDescent="0.3">
      <c r="A9" s="74" t="s">
        <v>642</v>
      </c>
      <c r="B9" s="71" t="s">
        <v>239</v>
      </c>
      <c r="C9" s="478"/>
      <c r="D9" s="560"/>
      <c r="E9" s="557">
        <f t="shared" si="0"/>
        <v>0</v>
      </c>
    </row>
    <row r="10" spans="1:6" ht="18.75" x14ac:dyDescent="0.3">
      <c r="A10" s="74" t="s">
        <v>643</v>
      </c>
      <c r="B10" s="71" t="s">
        <v>240</v>
      </c>
      <c r="C10" s="478"/>
      <c r="D10" s="732">
        <v>150</v>
      </c>
      <c r="E10" s="557">
        <f t="shared" si="0"/>
        <v>-150</v>
      </c>
    </row>
    <row r="11" spans="1:6" ht="18.75" x14ac:dyDescent="0.3">
      <c r="A11" s="74" t="s">
        <v>644</v>
      </c>
      <c r="B11" s="71" t="s">
        <v>238</v>
      </c>
      <c r="C11" s="478"/>
      <c r="D11" s="1414">
        <v>54</v>
      </c>
      <c r="E11" s="557">
        <f t="shared" si="0"/>
        <v>-54</v>
      </c>
    </row>
    <row r="12" spans="1:6" ht="19.5" thickBot="1" x14ac:dyDescent="0.3">
      <c r="A12" s="170"/>
      <c r="B12" s="170"/>
      <c r="C12" s="402"/>
      <c r="D12" s="561"/>
      <c r="E12" s="434"/>
    </row>
    <row r="13" spans="1:6" s="127" customFormat="1" ht="33.75" customHeight="1" thickTop="1" thickBot="1" x14ac:dyDescent="0.3">
      <c r="A13" s="254" t="s">
        <v>241</v>
      </c>
      <c r="B13" s="170"/>
      <c r="C13" s="1003">
        <f>SUM(C14:C21)</f>
        <v>0</v>
      </c>
      <c r="D13" s="563">
        <f>SUM(D15:D22)</f>
        <v>4057</v>
      </c>
      <c r="E13" s="786">
        <f>SUM(C13-D13)</f>
        <v>-4057</v>
      </c>
    </row>
    <row r="14" spans="1:6" ht="19.5" thickTop="1" x14ac:dyDescent="0.3">
      <c r="A14" s="75"/>
      <c r="B14" s="479" t="s">
        <v>39</v>
      </c>
      <c r="C14" s="400"/>
      <c r="D14" s="559"/>
      <c r="E14" s="201" t="s">
        <v>39</v>
      </c>
    </row>
    <row r="15" spans="1:6" ht="18.75" x14ac:dyDescent="0.3">
      <c r="A15" s="74" t="s">
        <v>592</v>
      </c>
      <c r="B15" s="71" t="s">
        <v>233</v>
      </c>
      <c r="C15" s="478"/>
      <c r="D15" s="732">
        <v>62</v>
      </c>
      <c r="E15" s="567">
        <f t="shared" ref="E15:E22" si="1">SUM(C15-D15)</f>
        <v>-62</v>
      </c>
    </row>
    <row r="16" spans="1:6" ht="18.75" x14ac:dyDescent="0.3">
      <c r="A16" s="74" t="s">
        <v>1297</v>
      </c>
      <c r="B16" s="71" t="s">
        <v>1298</v>
      </c>
      <c r="C16" s="478"/>
      <c r="D16" s="732">
        <v>1010</v>
      </c>
      <c r="E16" s="567">
        <f t="shared" si="1"/>
        <v>-1010</v>
      </c>
    </row>
    <row r="17" spans="1:5" ht="18.75" x14ac:dyDescent="0.3">
      <c r="A17" s="74" t="s">
        <v>595</v>
      </c>
      <c r="B17" s="71" t="s">
        <v>1299</v>
      </c>
      <c r="C17" s="478"/>
      <c r="D17" s="1415">
        <v>153</v>
      </c>
      <c r="E17" s="567">
        <f t="shared" si="1"/>
        <v>-153</v>
      </c>
    </row>
    <row r="18" spans="1:5" ht="18.75" x14ac:dyDescent="0.3">
      <c r="A18" s="74" t="s">
        <v>593</v>
      </c>
      <c r="B18" s="71" t="s">
        <v>234</v>
      </c>
      <c r="C18" s="478"/>
      <c r="D18" s="732">
        <v>870</v>
      </c>
      <c r="E18" s="567">
        <f t="shared" si="1"/>
        <v>-870</v>
      </c>
    </row>
    <row r="19" spans="1:5" ht="18.75" x14ac:dyDescent="0.3">
      <c r="A19" s="74" t="s">
        <v>594</v>
      </c>
      <c r="B19" s="71" t="s">
        <v>1300</v>
      </c>
      <c r="C19" s="478"/>
      <c r="D19" s="732">
        <v>1630</v>
      </c>
      <c r="E19" s="567">
        <f t="shared" si="1"/>
        <v>-1630</v>
      </c>
    </row>
    <row r="20" spans="1:5" ht="18.75" x14ac:dyDescent="0.3">
      <c r="A20" s="74" t="s">
        <v>596</v>
      </c>
      <c r="B20" s="71" t="s">
        <v>1295</v>
      </c>
      <c r="C20" s="478"/>
      <c r="D20" s="732">
        <v>-2966</v>
      </c>
      <c r="E20" s="567">
        <f t="shared" si="1"/>
        <v>2966</v>
      </c>
    </row>
    <row r="21" spans="1:5" ht="18.75" x14ac:dyDescent="0.3">
      <c r="A21" s="74" t="s">
        <v>597</v>
      </c>
      <c r="B21" s="71" t="s">
        <v>929</v>
      </c>
      <c r="C21" s="478">
        <v>0</v>
      </c>
      <c r="D21" s="732">
        <v>26147</v>
      </c>
      <c r="E21" s="567">
        <f t="shared" si="1"/>
        <v>-26147</v>
      </c>
    </row>
    <row r="22" spans="1:5" ht="19.5" thickBot="1" x14ac:dyDescent="0.35">
      <c r="A22" s="1423">
        <v>1860416</v>
      </c>
      <c r="B22" s="179" t="s">
        <v>1296</v>
      </c>
      <c r="C22" s="400"/>
      <c r="D22" s="1415">
        <v>-22849</v>
      </c>
      <c r="E22" s="567">
        <f t="shared" si="1"/>
        <v>22849</v>
      </c>
    </row>
    <row r="23" spans="1:5" s="127" customFormat="1" ht="27" customHeight="1" thickTop="1" thickBot="1" x14ac:dyDescent="0.3">
      <c r="A23" s="1527" t="s">
        <v>312</v>
      </c>
      <c r="B23" s="1527"/>
      <c r="C23" s="1003">
        <f>C2-C13</f>
        <v>0</v>
      </c>
      <c r="D23" s="558">
        <f>D2-D13</f>
        <v>-1199</v>
      </c>
      <c r="E23" s="786">
        <f>SUM(C23-D23)</f>
        <v>1199</v>
      </c>
    </row>
    <row r="24" spans="1:5" s="127" customFormat="1" ht="22.5" thickTop="1" thickBot="1" x14ac:dyDescent="0.3">
      <c r="A24" s="1527" t="s">
        <v>313</v>
      </c>
      <c r="B24" s="1527"/>
      <c r="C24" s="403" t="e">
        <f>C23/C2</f>
        <v>#DIV/0!</v>
      </c>
      <c r="D24" s="564">
        <f>+D23/D2</f>
        <v>-0.41952414275717287</v>
      </c>
      <c r="E24" s="180"/>
    </row>
    <row r="25" spans="1:5" s="127" customFormat="1" ht="20.25" thickTop="1" thickBot="1" x14ac:dyDescent="0.3">
      <c r="A25" s="232"/>
      <c r="B25" s="232"/>
      <c r="C25" s="404"/>
      <c r="D25" s="565"/>
      <c r="E25" s="436"/>
    </row>
    <row r="26" spans="1:5" s="127" customFormat="1" ht="20.25" thickTop="1" thickBot="1" x14ac:dyDescent="0.3">
      <c r="A26" s="255" t="s">
        <v>314</v>
      </c>
      <c r="B26" s="174"/>
      <c r="C26" s="1424">
        <f>SUM(C28:C29)</f>
        <v>0</v>
      </c>
      <c r="D26" s="562">
        <f>SUM(D27:D28)</f>
        <v>0</v>
      </c>
      <c r="E26" s="786">
        <f>SUM(C26-D26)</f>
        <v>0</v>
      </c>
    </row>
    <row r="27" spans="1:5" ht="19.5" thickTop="1" x14ac:dyDescent="0.3">
      <c r="A27" s="173"/>
      <c r="B27" s="174"/>
      <c r="C27" s="400"/>
      <c r="D27" s="562"/>
      <c r="E27" s="203"/>
    </row>
    <row r="28" spans="1:5" ht="18.75" x14ac:dyDescent="0.3">
      <c r="A28" s="74" t="s">
        <v>598</v>
      </c>
      <c r="B28" s="171" t="s">
        <v>242</v>
      </c>
      <c r="C28" s="478"/>
      <c r="D28" s="732">
        <v>0</v>
      </c>
      <c r="E28" s="567">
        <f t="shared" ref="E28" si="2">SUM(C28-D28)</f>
        <v>0</v>
      </c>
    </row>
    <row r="29" spans="1:5" ht="19.5" thickBot="1" x14ac:dyDescent="0.35">
      <c r="A29" s="71"/>
      <c r="B29" s="179" t="s">
        <v>317</v>
      </c>
      <c r="C29" s="478">
        <v>0</v>
      </c>
      <c r="D29" s="566">
        <v>0</v>
      </c>
      <c r="E29" s="202"/>
    </row>
    <row r="30" spans="1:5" ht="22.5" thickTop="1" thickBot="1" x14ac:dyDescent="0.35">
      <c r="A30" s="1527" t="s">
        <v>318</v>
      </c>
      <c r="B30" s="1527"/>
      <c r="C30" s="405">
        <f>SUM(C26)</f>
        <v>0</v>
      </c>
      <c r="D30" s="563">
        <f>D13+D26</f>
        <v>4057</v>
      </c>
      <c r="E30" s="786">
        <f>SUM(C30-D30)</f>
        <v>-4057</v>
      </c>
    </row>
    <row r="31" spans="1:5" ht="20.25" thickTop="1" thickBot="1" x14ac:dyDescent="0.35">
      <c r="A31" s="71"/>
      <c r="B31" s="71"/>
      <c r="C31" s="204"/>
      <c r="D31" s="76"/>
      <c r="E31" s="204"/>
    </row>
    <row r="32" spans="1:5" ht="15.75" customHeight="1" thickTop="1" x14ac:dyDescent="0.25">
      <c r="A32" s="1527" t="s">
        <v>315</v>
      </c>
      <c r="B32" s="1527"/>
      <c r="C32" s="1524">
        <f>SUM(C2-C13-C26)</f>
        <v>0</v>
      </c>
      <c r="D32" s="1513">
        <f>D2-D30</f>
        <v>-1199</v>
      </c>
      <c r="E32" s="1515">
        <f>D32-C32</f>
        <v>-1199</v>
      </c>
    </row>
    <row r="33" spans="1:5" ht="15.75" customHeight="1" thickBot="1" x14ac:dyDescent="0.3">
      <c r="A33" s="1527"/>
      <c r="B33" s="1527"/>
      <c r="C33" s="1525"/>
      <c r="D33" s="1514"/>
      <c r="E33" s="1516"/>
    </row>
    <row r="34" spans="1:5" ht="20.25" thickTop="1" thickBot="1" x14ac:dyDescent="0.35">
      <c r="A34" s="77"/>
      <c r="B34" s="77"/>
      <c r="C34" s="291"/>
      <c r="D34" s="78"/>
      <c r="E34" s="205"/>
    </row>
    <row r="35" spans="1:5" ht="16.5" customHeight="1" thickTop="1" thickBot="1" x14ac:dyDescent="0.3">
      <c r="A35" s="1517" t="s">
        <v>243</v>
      </c>
      <c r="B35" s="1517"/>
      <c r="C35" s="1518" t="e">
        <f>C32/C2</f>
        <v>#DIV/0!</v>
      </c>
      <c r="D35" s="1520">
        <f>+D32/D2</f>
        <v>-0.41952414275717287</v>
      </c>
      <c r="E35" s="1522"/>
    </row>
    <row r="36" spans="1:5" ht="15.75" customHeight="1" thickBot="1" x14ac:dyDescent="0.3">
      <c r="A36" s="1517"/>
      <c r="B36" s="1517"/>
      <c r="C36" s="1519"/>
      <c r="D36" s="1521"/>
      <c r="E36" s="1523"/>
    </row>
    <row r="37" spans="1:5" ht="16.5" thickTop="1" x14ac:dyDescent="0.25">
      <c r="A37" s="133"/>
      <c r="B37" s="133"/>
      <c r="C37" s="145"/>
      <c r="D37" s="145"/>
      <c r="E37" s="145"/>
    </row>
    <row r="38" spans="1:5" ht="18.75" x14ac:dyDescent="0.3">
      <c r="A38" s="147"/>
      <c r="B38" s="151"/>
      <c r="C38" s="172"/>
      <c r="D38" s="172"/>
      <c r="E38" s="172"/>
    </row>
    <row r="39" spans="1:5" ht="18.75" x14ac:dyDescent="0.3">
      <c r="A39" s="147"/>
      <c r="B39" s="151"/>
      <c r="C39" s="152"/>
      <c r="D39" s="172"/>
      <c r="E39" s="172"/>
    </row>
    <row r="40" spans="1:5" ht="18.75" x14ac:dyDescent="0.3">
      <c r="A40" s="147"/>
      <c r="B40" s="151"/>
      <c r="C40" s="133"/>
      <c r="D40" s="133"/>
    </row>
    <row r="43" spans="1:5" x14ac:dyDescent="0.25">
      <c r="C43" s="224"/>
    </row>
  </sheetData>
  <mergeCells count="12">
    <mergeCell ref="A2:B2"/>
    <mergeCell ref="A30:B30"/>
    <mergeCell ref="A23:B23"/>
    <mergeCell ref="A24:B24"/>
    <mergeCell ref="A32:B33"/>
    <mergeCell ref="D32:D33"/>
    <mergeCell ref="E32:E33"/>
    <mergeCell ref="A35:B36"/>
    <mergeCell ref="C35:C36"/>
    <mergeCell ref="D35:D36"/>
    <mergeCell ref="E35:E36"/>
    <mergeCell ref="C32:C33"/>
  </mergeCells>
  <phoneticPr fontId="44" type="noConversion"/>
  <hyperlinks>
    <hyperlink ref="B1" location="'résultat analytique 2'!A1" display="Résultats A"/>
  </hyperlinks>
  <pageMargins left="0.78740157480314965" right="0.23622047244094491" top="0.98425196850393704" bottom="0.55118110236220474" header="0.31496062992125984" footer="0.31496062992125984"/>
  <pageSetup paperSize="9" scale="85" orientation="portrait" r:id="rId1"/>
  <headerFooter>
    <oddHeader xml:space="preserve">&amp;C&amp;"-,Gras"&amp;14 18 - 19  LA BOUTIQUE&amp;R&amp;"-,Gras"&amp;14CONTROLE BUDGET  </oddHeader>
    <oddFooter>&amp;L&amp;"-,Gras"&amp;12Codes : 18604/31704&amp;C&amp;"-,Gras"&amp;14TRESORERIE GENERALE/CONTROLE DE GESTION&amp;R&amp;"-,Gras"&amp;12
&amp;D</oddFooter>
  </headerFooter>
  <ignoredErrors>
    <ignoredError sqref="A17:A18 A15" numberStoredAsText="1"/>
    <ignoredError sqref="D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3"/>
  <sheetViews>
    <sheetView tabSelected="1" zoomScaleNormal="100" workbookViewId="0">
      <pane ySplit="2" topLeftCell="A42" activePane="bottomLeft" state="frozen"/>
      <selection pane="bottomLeft"/>
    </sheetView>
  </sheetViews>
  <sheetFormatPr baseColWidth="10" defaultRowHeight="15" x14ac:dyDescent="0.25"/>
  <cols>
    <col min="1" max="1" width="4.42578125" style="130" customWidth="1"/>
    <col min="2" max="2" width="14.140625" style="130" customWidth="1"/>
    <col min="3" max="3" width="28.85546875" customWidth="1"/>
    <col min="4" max="4" width="4.7109375" customWidth="1"/>
    <col min="5" max="7" width="14.5703125" style="11" customWidth="1"/>
    <col min="8" max="8" width="13.42578125" customWidth="1"/>
    <col min="9" max="9" width="13.5703125" customWidth="1"/>
  </cols>
  <sheetData>
    <row r="1" spans="1:9" ht="15.75" thickBot="1" x14ac:dyDescent="0.3">
      <c r="A1" s="1019">
        <v>9</v>
      </c>
    </row>
    <row r="2" spans="1:9" s="1" customFormat="1" ht="33" thickTop="1" thickBot="1" x14ac:dyDescent="0.3">
      <c r="A2" s="234">
        <v>3</v>
      </c>
      <c r="B2" s="620"/>
      <c r="C2" s="235"/>
      <c r="E2" s="1067" t="s">
        <v>1207</v>
      </c>
      <c r="F2" s="1359" t="s">
        <v>1292</v>
      </c>
      <c r="G2" s="1068" t="s">
        <v>855</v>
      </c>
      <c r="H2" s="1360" t="s">
        <v>1291</v>
      </c>
      <c r="I2" s="1303" t="s">
        <v>1209</v>
      </c>
    </row>
    <row r="3" spans="1:9" ht="19.5" thickTop="1" x14ac:dyDescent="0.25">
      <c r="A3" s="621"/>
      <c r="B3" s="622"/>
      <c r="C3" s="238" t="s">
        <v>0</v>
      </c>
      <c r="E3" s="586"/>
      <c r="F3" s="1041"/>
      <c r="G3" s="1035"/>
      <c r="H3" s="1037"/>
      <c r="I3" s="453"/>
    </row>
    <row r="4" spans="1:9" ht="18.75" x14ac:dyDescent="0.3">
      <c r="A4" s="236">
        <v>30</v>
      </c>
      <c r="B4" s="236" t="s">
        <v>720</v>
      </c>
      <c r="C4" s="106" t="s">
        <v>294</v>
      </c>
      <c r="D4" s="272">
        <v>30</v>
      </c>
      <c r="E4" s="950">
        <f>'30-recettes'!$F$27</f>
        <v>1490317.2</v>
      </c>
      <c r="F4" s="1042">
        <f>'30-recettes'!$G$27</f>
        <v>1041848</v>
      </c>
      <c r="G4" s="1036">
        <f>SUM(E4-F4)</f>
        <v>448469.19999999995</v>
      </c>
      <c r="H4" s="951">
        <v>1452257</v>
      </c>
      <c r="I4" s="952">
        <f t="shared" ref="I4:I13" si="0">SUM(F4-H4)</f>
        <v>-410409</v>
      </c>
    </row>
    <row r="5" spans="1:9" ht="15.75" x14ac:dyDescent="0.25">
      <c r="A5" s="236">
        <v>31</v>
      </c>
      <c r="B5" s="236"/>
      <c r="C5" s="106" t="s">
        <v>2</v>
      </c>
      <c r="E5" s="950">
        <f>'30-recettes'!$F$39</f>
        <v>227200</v>
      </c>
      <c r="F5" s="1042">
        <f>'30-recettes'!$G$39</f>
        <v>166616</v>
      </c>
      <c r="G5" s="1036">
        <f t="shared" ref="G5:G52" si="1">SUM(E5-F5)</f>
        <v>60584</v>
      </c>
      <c r="H5" s="951">
        <v>209169</v>
      </c>
      <c r="I5" s="952">
        <f t="shared" si="0"/>
        <v>-42553</v>
      </c>
    </row>
    <row r="6" spans="1:9" ht="15.75" x14ac:dyDescent="0.25">
      <c r="A6" s="236">
        <v>32</v>
      </c>
      <c r="B6" s="236"/>
      <c r="C6" s="106" t="s">
        <v>1137</v>
      </c>
      <c r="E6" s="398">
        <f>'30-recettes'!$F$51</f>
        <v>100000</v>
      </c>
      <c r="F6" s="1042">
        <f>'30-recettes'!$G$51</f>
        <v>126000</v>
      </c>
      <c r="G6" s="1036">
        <f t="shared" si="1"/>
        <v>-26000</v>
      </c>
      <c r="H6" s="951">
        <v>140358</v>
      </c>
      <c r="I6" s="952">
        <f t="shared" si="0"/>
        <v>-14358</v>
      </c>
    </row>
    <row r="7" spans="1:9" ht="15.75" x14ac:dyDescent="0.25">
      <c r="A7" s="236"/>
      <c r="B7" s="236"/>
      <c r="C7" s="106" t="s">
        <v>1265</v>
      </c>
      <c r="E7" s="398">
        <f>'30-recettes'!$F$52</f>
        <v>12500</v>
      </c>
      <c r="F7" s="1042">
        <f>'30-recettes'!$G$52</f>
        <v>11250</v>
      </c>
      <c r="G7" s="1036">
        <f t="shared" si="1"/>
        <v>1250</v>
      </c>
      <c r="H7" s="951">
        <v>25248</v>
      </c>
      <c r="I7" s="952">
        <f t="shared" si="0"/>
        <v>-13998</v>
      </c>
    </row>
    <row r="8" spans="1:9" ht="15.75" x14ac:dyDescent="0.25">
      <c r="A8" s="236"/>
      <c r="B8" s="236"/>
      <c r="C8" s="106" t="s">
        <v>1266</v>
      </c>
      <c r="E8" s="398"/>
      <c r="F8" s="1042"/>
      <c r="G8" s="1036"/>
      <c r="H8" s="951">
        <v>6450</v>
      </c>
      <c r="I8" s="952"/>
    </row>
    <row r="9" spans="1:9" ht="15.75" x14ac:dyDescent="0.25">
      <c r="A9" s="236">
        <v>33</v>
      </c>
      <c r="B9" s="236"/>
      <c r="C9" s="106" t="s">
        <v>818</v>
      </c>
      <c r="E9" s="398">
        <f>'30-recettes'!$F$53</f>
        <v>32000</v>
      </c>
      <c r="F9" s="1042">
        <f>'30-recettes'!$G$53</f>
        <v>19958</v>
      </c>
      <c r="G9" s="1036">
        <f t="shared" si="1"/>
        <v>12042</v>
      </c>
      <c r="H9" s="951">
        <v>42431</v>
      </c>
      <c r="I9" s="952">
        <f t="shared" si="0"/>
        <v>-22473</v>
      </c>
    </row>
    <row r="10" spans="1:9" ht="15.75" x14ac:dyDescent="0.25">
      <c r="A10" s="236"/>
      <c r="B10" s="236"/>
      <c r="C10" s="106" t="s">
        <v>916</v>
      </c>
      <c r="E10" s="1209">
        <f>'30-recettes'!$F$29</f>
        <v>225477</v>
      </c>
      <c r="F10" s="1042">
        <f>'30-recettes'!$G$29</f>
        <v>242847</v>
      </c>
      <c r="G10" s="1036">
        <f t="shared" si="1"/>
        <v>-17370</v>
      </c>
      <c r="H10" s="951">
        <v>227619</v>
      </c>
      <c r="I10" s="952">
        <f t="shared" si="0"/>
        <v>15228</v>
      </c>
    </row>
    <row r="11" spans="1:9" ht="15.75" x14ac:dyDescent="0.25">
      <c r="A11" s="236"/>
      <c r="B11" s="236"/>
      <c r="C11" s="106" t="s">
        <v>744</v>
      </c>
      <c r="E11" s="398">
        <f>'30-recettes'!$F$54</f>
        <v>3333</v>
      </c>
      <c r="F11" s="1043">
        <f>'30-recettes'!$G$54</f>
        <v>0</v>
      </c>
      <c r="G11" s="1036">
        <f t="shared" si="1"/>
        <v>3333</v>
      </c>
      <c r="H11" s="951">
        <v>3333</v>
      </c>
      <c r="I11" s="952">
        <f t="shared" si="0"/>
        <v>-3333</v>
      </c>
    </row>
    <row r="12" spans="1:9" ht="15.75" x14ac:dyDescent="0.25">
      <c r="A12" s="236">
        <v>25</v>
      </c>
      <c r="B12" s="236"/>
      <c r="C12" s="106" t="s">
        <v>5</v>
      </c>
      <c r="E12" s="950">
        <f>'30-recettes'!$F$55</f>
        <v>97390</v>
      </c>
      <c r="F12" s="1042">
        <f>'30-recettes'!$G$55</f>
        <v>135367</v>
      </c>
      <c r="G12" s="1036">
        <f t="shared" si="1"/>
        <v>-37977</v>
      </c>
      <c r="H12" s="951">
        <v>147486</v>
      </c>
      <c r="I12" s="952">
        <f t="shared" si="0"/>
        <v>-12119</v>
      </c>
    </row>
    <row r="13" spans="1:9" ht="15.75" x14ac:dyDescent="0.25">
      <c r="A13" s="236">
        <v>23</v>
      </c>
      <c r="B13" s="236"/>
      <c r="C13" s="106" t="s">
        <v>1058</v>
      </c>
      <c r="E13" s="950">
        <f>'30-recettes'!$F$56</f>
        <v>5000</v>
      </c>
      <c r="F13" s="1042">
        <f>'30-recettes'!$G$56</f>
        <v>0</v>
      </c>
      <c r="G13" s="1036">
        <f t="shared" si="1"/>
        <v>5000</v>
      </c>
      <c r="H13" s="951">
        <v>2315</v>
      </c>
      <c r="I13" s="952">
        <f t="shared" si="0"/>
        <v>-2315</v>
      </c>
    </row>
    <row r="14" spans="1:9" ht="16.5" thickBot="1" x14ac:dyDescent="0.3">
      <c r="A14" s="236"/>
      <c r="B14" s="236"/>
      <c r="C14" s="106" t="s">
        <v>1210</v>
      </c>
      <c r="E14" s="950">
        <f>'30-recettes'!$F$57</f>
        <v>560000</v>
      </c>
      <c r="F14" s="1042">
        <f>'30-recettes'!$G$57</f>
        <v>126000</v>
      </c>
      <c r="G14" s="1036">
        <f t="shared" si="1"/>
        <v>434000</v>
      </c>
      <c r="H14" s="951"/>
      <c r="I14" s="952"/>
    </row>
    <row r="15" spans="1:9" ht="20.25" thickTop="1" thickBot="1" x14ac:dyDescent="0.35">
      <c r="A15" s="236"/>
      <c r="B15" s="236"/>
      <c r="C15" s="241" t="s">
        <v>7</v>
      </c>
      <c r="D15" s="231"/>
      <c r="E15" s="955">
        <f>SUM(E4:E14)</f>
        <v>2753217.2</v>
      </c>
      <c r="F15" s="1044">
        <f>SUM(F4:F14)</f>
        <v>1869886</v>
      </c>
      <c r="G15" s="1052">
        <f t="shared" si="1"/>
        <v>883331.20000000019</v>
      </c>
      <c r="H15" s="1038">
        <f>SUM(H4:H14)</f>
        <v>2256666</v>
      </c>
      <c r="I15" s="1054">
        <f>SUM(F15-H15)</f>
        <v>-386780</v>
      </c>
    </row>
    <row r="16" spans="1:9" ht="18.75" x14ac:dyDescent="0.25">
      <c r="A16" s="236"/>
      <c r="B16" s="236"/>
      <c r="C16" s="239" t="s">
        <v>8</v>
      </c>
      <c r="D16" s="243"/>
      <c r="E16" s="587"/>
      <c r="F16" s="1045"/>
      <c r="G16" s="1036"/>
      <c r="H16" s="299"/>
      <c r="I16" s="952"/>
    </row>
    <row r="17" spans="1:9" ht="18.75" x14ac:dyDescent="0.25">
      <c r="A17" s="236"/>
      <c r="B17" s="1302" t="s">
        <v>1065</v>
      </c>
      <c r="C17" s="1341" t="s">
        <v>1064</v>
      </c>
      <c r="D17" s="243"/>
      <c r="E17" s="587"/>
      <c r="F17" s="1045"/>
      <c r="G17" s="1036"/>
      <c r="H17" s="299"/>
      <c r="I17" s="952"/>
    </row>
    <row r="18" spans="1:9" ht="18.75" x14ac:dyDescent="0.25">
      <c r="A18" s="236">
        <v>1</v>
      </c>
      <c r="B18" s="236" t="s">
        <v>1065</v>
      </c>
      <c r="C18" s="1339" t="s">
        <v>9</v>
      </c>
      <c r="D18" s="274" t="s">
        <v>336</v>
      </c>
      <c r="E18" s="953">
        <f>'1-coordination'!$D$7</f>
        <v>1300</v>
      </c>
      <c r="F18" s="1046">
        <f>'1-coordination'!$E$7</f>
        <v>0</v>
      </c>
      <c r="G18" s="1104">
        <f t="shared" si="1"/>
        <v>1300</v>
      </c>
      <c r="H18" s="290">
        <v>1318</v>
      </c>
      <c r="I18" s="952">
        <f t="shared" ref="I18:I35" si="2">SUM(F18-H18)</f>
        <v>-1318</v>
      </c>
    </row>
    <row r="19" spans="1:9" ht="18.75" x14ac:dyDescent="0.25">
      <c r="A19" s="236">
        <v>2</v>
      </c>
      <c r="B19" s="236" t="s">
        <v>849</v>
      </c>
      <c r="C19" s="1339" t="s">
        <v>10</v>
      </c>
      <c r="D19" s="275" t="str">
        <f>'2-traditionnel'!$A$1</f>
        <v>2.TRAD</v>
      </c>
      <c r="E19" s="950">
        <f>'2-traditionnel'!$C$53</f>
        <v>55830</v>
      </c>
      <c r="F19" s="1042">
        <f>'2-traditionnel'!$D$53</f>
        <v>8376</v>
      </c>
      <c r="G19" s="1104">
        <f t="shared" si="1"/>
        <v>47454</v>
      </c>
      <c r="H19" s="290">
        <v>76818</v>
      </c>
      <c r="I19" s="952">
        <f t="shared" si="2"/>
        <v>-68442</v>
      </c>
    </row>
    <row r="20" spans="1:9" ht="18.75" x14ac:dyDescent="0.25">
      <c r="A20" s="236">
        <v>3</v>
      </c>
      <c r="B20" s="236" t="s">
        <v>1065</v>
      </c>
      <c r="C20" s="1339" t="s">
        <v>11</v>
      </c>
      <c r="D20" s="276">
        <v>3</v>
      </c>
      <c r="E20" s="950">
        <f>'3-clubs sportifs'!$C$100</f>
        <v>166850</v>
      </c>
      <c r="F20" s="1042">
        <f>'3-clubs sportifs'!$D$100</f>
        <v>165728</v>
      </c>
      <c r="G20" s="1104">
        <f t="shared" si="1"/>
        <v>1122</v>
      </c>
      <c r="H20" s="290">
        <v>164561</v>
      </c>
      <c r="I20" s="952">
        <f t="shared" si="2"/>
        <v>1167</v>
      </c>
    </row>
    <row r="21" spans="1:9" ht="18.75" x14ac:dyDescent="0.25">
      <c r="A21" s="236">
        <v>4</v>
      </c>
      <c r="B21" s="236" t="s">
        <v>840</v>
      </c>
      <c r="C21" s="1339" t="s">
        <v>12</v>
      </c>
      <c r="D21" s="276">
        <v>4</v>
      </c>
      <c r="E21" s="953">
        <f>'4-cdf tirs'!$C$17</f>
        <v>29500</v>
      </c>
      <c r="F21" s="1046">
        <f>'4-cdf tirs'!$D$17</f>
        <v>34</v>
      </c>
      <c r="G21" s="1104">
        <f t="shared" si="1"/>
        <v>29466</v>
      </c>
      <c r="H21" s="290">
        <v>29114</v>
      </c>
      <c r="I21" s="952">
        <f t="shared" si="2"/>
        <v>-29080</v>
      </c>
    </row>
    <row r="22" spans="1:9" ht="18.75" x14ac:dyDescent="0.25">
      <c r="A22" s="236">
        <v>5</v>
      </c>
      <c r="B22" s="1340" t="s">
        <v>723</v>
      </c>
      <c r="C22" s="1342" t="s">
        <v>1092</v>
      </c>
      <c r="D22" s="275">
        <v>5</v>
      </c>
      <c r="E22" s="950">
        <f>'5-arbitrage'!$E$61</f>
        <v>112850</v>
      </c>
      <c r="F22" s="1042">
        <f>'5-arbitrage'!$F$61</f>
        <v>42879</v>
      </c>
      <c r="G22" s="1104">
        <f t="shared" si="1"/>
        <v>69971</v>
      </c>
      <c r="H22" s="290">
        <v>133855</v>
      </c>
      <c r="I22" s="952">
        <f t="shared" si="2"/>
        <v>-90976</v>
      </c>
    </row>
    <row r="23" spans="1:9" ht="18.75" x14ac:dyDescent="0.25">
      <c r="A23" s="236">
        <v>6</v>
      </c>
      <c r="B23" s="236" t="s">
        <v>1159</v>
      </c>
      <c r="C23" s="106" t="s">
        <v>14</v>
      </c>
      <c r="D23" s="275">
        <v>6</v>
      </c>
      <c r="E23" s="953">
        <f>'6-jeunes'!$F$60</f>
        <v>102700</v>
      </c>
      <c r="F23" s="1046">
        <f>'6-jeunes'!$G$60</f>
        <v>23500</v>
      </c>
      <c r="G23" s="1104">
        <f t="shared" si="1"/>
        <v>79200</v>
      </c>
      <c r="H23" s="290">
        <v>104445</v>
      </c>
      <c r="I23" s="952">
        <f t="shared" si="2"/>
        <v>-80945</v>
      </c>
    </row>
    <row r="24" spans="1:9" ht="18.75" x14ac:dyDescent="0.25">
      <c r="A24" s="236">
        <v>7</v>
      </c>
      <c r="B24" s="236" t="s">
        <v>849</v>
      </c>
      <c r="C24" s="106" t="s">
        <v>15</v>
      </c>
      <c r="D24" s="275">
        <v>7</v>
      </c>
      <c r="E24" s="953">
        <f>'7-féminines'!$E$25</f>
        <v>59900</v>
      </c>
      <c r="F24" s="1046">
        <f>'7-féminines'!$F$25</f>
        <v>23059</v>
      </c>
      <c r="G24" s="1104">
        <f t="shared" si="1"/>
        <v>36841</v>
      </c>
      <c r="H24" s="290">
        <v>35891</v>
      </c>
      <c r="I24" s="952">
        <f t="shared" si="2"/>
        <v>-12832</v>
      </c>
    </row>
    <row r="25" spans="1:9" ht="18.75" x14ac:dyDescent="0.25">
      <c r="A25" s="236">
        <v>8</v>
      </c>
      <c r="B25" s="236" t="s">
        <v>724</v>
      </c>
      <c r="C25" s="106" t="s">
        <v>744</v>
      </c>
      <c r="D25" s="275">
        <v>8</v>
      </c>
      <c r="E25" s="953">
        <f>'8-sport adapté'!$C$17</f>
        <v>23050</v>
      </c>
      <c r="F25" s="1046">
        <f>'8-sport adapté'!$D$17</f>
        <v>82</v>
      </c>
      <c r="G25" s="1104">
        <f t="shared" si="1"/>
        <v>22968</v>
      </c>
      <c r="H25" s="290">
        <v>4641</v>
      </c>
      <c r="I25" s="952">
        <f t="shared" si="2"/>
        <v>-4559</v>
      </c>
    </row>
    <row r="26" spans="1:9" ht="18.75" x14ac:dyDescent="0.25">
      <c r="A26" s="236">
        <v>10</v>
      </c>
      <c r="B26" s="236" t="s">
        <v>725</v>
      </c>
      <c r="C26" s="106" t="s">
        <v>18</v>
      </c>
      <c r="D26" s="275">
        <v>10</v>
      </c>
      <c r="E26" s="950">
        <f>'10-DTN'!$E$85</f>
        <v>213325</v>
      </c>
      <c r="F26" s="1042">
        <f>'10-DTN'!$F$85</f>
        <v>93226</v>
      </c>
      <c r="G26" s="1104">
        <f t="shared" si="1"/>
        <v>120099</v>
      </c>
      <c r="H26" s="290">
        <v>228290</v>
      </c>
      <c r="I26" s="952">
        <f t="shared" si="2"/>
        <v>-135064</v>
      </c>
    </row>
    <row r="27" spans="1:9" ht="18.75" x14ac:dyDescent="0.25">
      <c r="A27" s="236">
        <v>11</v>
      </c>
      <c r="B27" s="236" t="s">
        <v>726</v>
      </c>
      <c r="C27" s="106" t="s">
        <v>19</v>
      </c>
      <c r="D27" s="275">
        <v>11</v>
      </c>
      <c r="E27" s="950">
        <f>'11-Médical '!$E$61</f>
        <v>41850</v>
      </c>
      <c r="F27" s="1042">
        <f>'11-Médical '!$F$61</f>
        <v>19880</v>
      </c>
      <c r="G27" s="1104">
        <f t="shared" si="1"/>
        <v>21970</v>
      </c>
      <c r="H27" s="290">
        <v>45151</v>
      </c>
      <c r="I27" s="952">
        <f t="shared" si="2"/>
        <v>-25271</v>
      </c>
    </row>
    <row r="28" spans="1:9" ht="18.75" x14ac:dyDescent="0.25">
      <c r="A28" s="236">
        <v>12</v>
      </c>
      <c r="B28" s="1311" t="s">
        <v>848</v>
      </c>
      <c r="C28" s="1377" t="s">
        <v>20</v>
      </c>
      <c r="D28" s="1312">
        <v>12</v>
      </c>
      <c r="E28" s="950">
        <f>'12-communication'!$E$28</f>
        <v>104964</v>
      </c>
      <c r="F28" s="1042">
        <f>'12-communication'!$F$28</f>
        <v>84266</v>
      </c>
      <c r="G28" s="1104">
        <f t="shared" si="1"/>
        <v>20698</v>
      </c>
      <c r="H28" s="290">
        <v>141912</v>
      </c>
      <c r="I28" s="952">
        <f t="shared" si="2"/>
        <v>-57646</v>
      </c>
    </row>
    <row r="29" spans="1:9" ht="18.75" x14ac:dyDescent="0.25">
      <c r="A29" s="236">
        <v>13</v>
      </c>
      <c r="B29" s="236" t="s">
        <v>721</v>
      </c>
      <c r="C29" s="106" t="s">
        <v>21</v>
      </c>
      <c r="D29" s="280">
        <v>13</v>
      </c>
      <c r="E29" s="953">
        <f>'13-fs gx administ.'!$E$48</f>
        <v>252005</v>
      </c>
      <c r="F29" s="1046">
        <f>'13-fs gx administ.'!$F$48</f>
        <v>199557</v>
      </c>
      <c r="G29" s="1104">
        <f t="shared" si="1"/>
        <v>52448</v>
      </c>
      <c r="H29" s="290">
        <v>320848</v>
      </c>
      <c r="I29" s="952">
        <f t="shared" si="2"/>
        <v>-121291</v>
      </c>
    </row>
    <row r="30" spans="1:9" ht="18.75" x14ac:dyDescent="0.25">
      <c r="A30" s="236">
        <v>14</v>
      </c>
      <c r="B30" s="236" t="s">
        <v>721</v>
      </c>
      <c r="C30" s="106" t="s">
        <v>22</v>
      </c>
      <c r="D30" s="276" t="s">
        <v>340</v>
      </c>
      <c r="E30" s="953">
        <f>'14-15-fs gx structure'!$E$33</f>
        <v>66200</v>
      </c>
      <c r="F30" s="1046">
        <f>'14-15-fs gx structure'!$F$33</f>
        <v>44391</v>
      </c>
      <c r="G30" s="1104">
        <f t="shared" si="1"/>
        <v>21809</v>
      </c>
      <c r="H30" s="290">
        <v>71456</v>
      </c>
      <c r="I30" s="952">
        <f t="shared" si="2"/>
        <v>-27065</v>
      </c>
    </row>
    <row r="31" spans="1:9" ht="21" customHeight="1" x14ac:dyDescent="0.25">
      <c r="A31" s="236">
        <v>16</v>
      </c>
      <c r="B31" s="236" t="s">
        <v>722</v>
      </c>
      <c r="C31" s="106" t="s">
        <v>23</v>
      </c>
      <c r="D31" s="275">
        <v>16</v>
      </c>
      <c r="E31" s="953">
        <f>'16-FIB'!$C$16</f>
        <v>23750</v>
      </c>
      <c r="F31" s="1046">
        <f>'16-FIB'!$D$16</f>
        <v>12065</v>
      </c>
      <c r="G31" s="1104">
        <f t="shared" si="1"/>
        <v>11685</v>
      </c>
      <c r="H31" s="290">
        <v>20194</v>
      </c>
      <c r="I31" s="952">
        <f t="shared" si="2"/>
        <v>-8129</v>
      </c>
    </row>
    <row r="32" spans="1:9" ht="18.75" x14ac:dyDescent="0.25">
      <c r="A32" s="236">
        <v>17</v>
      </c>
      <c r="B32" s="236" t="s">
        <v>1128</v>
      </c>
      <c r="C32" s="106" t="s">
        <v>24</v>
      </c>
      <c r="D32" s="275">
        <v>17</v>
      </c>
      <c r="E32" s="953">
        <f>'17-informatique'!$C$28</f>
        <v>46691</v>
      </c>
      <c r="F32" s="1046">
        <f>'17-informatique'!$D$28</f>
        <v>29994</v>
      </c>
      <c r="G32" s="1104">
        <f t="shared" si="1"/>
        <v>16697</v>
      </c>
      <c r="H32" s="290">
        <v>54319</v>
      </c>
      <c r="I32" s="952">
        <f t="shared" si="2"/>
        <v>-24325</v>
      </c>
    </row>
    <row r="33" spans="1:16" ht="18.75" x14ac:dyDescent="0.25">
      <c r="A33" s="236">
        <v>18</v>
      </c>
      <c r="B33" s="236"/>
      <c r="C33" s="106" t="s">
        <v>25</v>
      </c>
      <c r="D33" s="276" t="s">
        <v>341</v>
      </c>
      <c r="E33" s="950">
        <f>'18-19 boutique'!$C$30</f>
        <v>0</v>
      </c>
      <c r="F33" s="1042">
        <f>'18-19 boutique'!$D$30</f>
        <v>4057</v>
      </c>
      <c r="G33" s="1104">
        <f t="shared" si="1"/>
        <v>-4057</v>
      </c>
      <c r="H33" s="290">
        <v>859</v>
      </c>
      <c r="I33" s="952">
        <f t="shared" si="2"/>
        <v>3198</v>
      </c>
    </row>
    <row r="34" spans="1:16" ht="18.75" x14ac:dyDescent="0.25">
      <c r="A34" s="236">
        <v>18</v>
      </c>
      <c r="B34" s="236"/>
      <c r="C34" s="106" t="s">
        <v>26</v>
      </c>
      <c r="D34" s="275" t="s">
        <v>342</v>
      </c>
      <c r="E34" s="950">
        <f>'18-19 boutique'!$C$13</f>
        <v>0</v>
      </c>
      <c r="F34" s="1042"/>
      <c r="G34" s="1104">
        <f t="shared" si="1"/>
        <v>0</v>
      </c>
      <c r="H34" s="290"/>
      <c r="I34" s="952">
        <f t="shared" si="2"/>
        <v>0</v>
      </c>
    </row>
    <row r="35" spans="1:16" ht="18.75" x14ac:dyDescent="0.25">
      <c r="A35" s="236">
        <v>20</v>
      </c>
      <c r="B35" s="631" t="s">
        <v>841</v>
      </c>
      <c r="C35" s="106" t="s">
        <v>843</v>
      </c>
      <c r="D35" s="275">
        <v>20</v>
      </c>
      <c r="E35" s="950">
        <f>'20-équipements'!$C$14</f>
        <v>2200</v>
      </c>
      <c r="F35" s="1042">
        <f>'20-équipements'!$D$14</f>
        <v>386</v>
      </c>
      <c r="G35" s="1104">
        <f t="shared" si="1"/>
        <v>1814</v>
      </c>
      <c r="H35" s="290">
        <v>296</v>
      </c>
      <c r="I35" s="952">
        <f t="shared" si="2"/>
        <v>90</v>
      </c>
    </row>
    <row r="36" spans="1:16" ht="18.75" x14ac:dyDescent="0.25">
      <c r="A36" s="236"/>
      <c r="B36" s="1343" t="s">
        <v>842</v>
      </c>
      <c r="C36" s="1344" t="s">
        <v>1066</v>
      </c>
      <c r="D36" s="275"/>
      <c r="E36" s="950"/>
      <c r="F36" s="1042"/>
      <c r="G36" s="1104"/>
      <c r="H36" s="290"/>
      <c r="I36" s="952"/>
    </row>
    <row r="37" spans="1:16" ht="18.75" x14ac:dyDescent="0.25">
      <c r="A37" s="236">
        <v>21</v>
      </c>
      <c r="B37" s="236" t="s">
        <v>842</v>
      </c>
      <c r="C37" s="1301" t="s">
        <v>847</v>
      </c>
      <c r="D37" s="275">
        <v>21</v>
      </c>
      <c r="E37" s="953">
        <f>'21-développement'!$C$51</f>
        <v>84700</v>
      </c>
      <c r="F37" s="1046">
        <f>'21-développement'!$D$51</f>
        <v>231302</v>
      </c>
      <c r="G37" s="1104">
        <f t="shared" si="1"/>
        <v>-146602</v>
      </c>
      <c r="H37" s="290">
        <v>211403</v>
      </c>
      <c r="I37" s="952">
        <f>SUM(F37-H37)</f>
        <v>19899</v>
      </c>
    </row>
    <row r="38" spans="1:16" ht="18.75" x14ac:dyDescent="0.25">
      <c r="A38" s="236">
        <v>23</v>
      </c>
      <c r="B38" s="236" t="s">
        <v>842</v>
      </c>
      <c r="C38" s="1301" t="s">
        <v>1029</v>
      </c>
      <c r="D38" s="275">
        <v>23</v>
      </c>
      <c r="E38" s="953">
        <f>'23.CQP &amp; VAE SESSION 2019'!$F$47</f>
        <v>7400</v>
      </c>
      <c r="F38" s="1046">
        <f>'23.CQP &amp; VAE SESSION 2019'!$G$47</f>
        <v>6</v>
      </c>
      <c r="G38" s="1104">
        <f t="shared" si="1"/>
        <v>7394</v>
      </c>
      <c r="H38" s="290">
        <v>3209</v>
      </c>
      <c r="I38" s="952">
        <f>SUM(F38-H38)</f>
        <v>-3203</v>
      </c>
    </row>
    <row r="39" spans="1:16" ht="18.75" x14ac:dyDescent="0.25">
      <c r="A39" s="236">
        <v>24</v>
      </c>
      <c r="B39" s="236" t="s">
        <v>842</v>
      </c>
      <c r="C39" s="1301" t="s">
        <v>886</v>
      </c>
      <c r="D39" s="275">
        <f>'24 CT ATT'!$A$1</f>
        <v>24</v>
      </c>
      <c r="E39" s="953">
        <f>'24 CT ATT'!$E$33</f>
        <v>191588</v>
      </c>
      <c r="F39" s="1046">
        <f>'24 CT ATT'!$F$33</f>
        <v>144421</v>
      </c>
      <c r="G39" s="1104">
        <f t="shared" si="1"/>
        <v>47167</v>
      </c>
      <c r="H39" s="290">
        <v>258326</v>
      </c>
      <c r="I39" s="952">
        <f>SUM(F39-H39)</f>
        <v>-113905</v>
      </c>
    </row>
    <row r="40" spans="1:16" ht="18.75" x14ac:dyDescent="0.25">
      <c r="A40" s="236">
        <v>26</v>
      </c>
      <c r="B40" s="236" t="s">
        <v>842</v>
      </c>
      <c r="C40" s="1301" t="s">
        <v>110</v>
      </c>
      <c r="D40" s="275">
        <v>26</v>
      </c>
      <c r="E40" s="954">
        <f>'26-Formation'!$C$41</f>
        <v>40500</v>
      </c>
      <c r="F40" s="1047">
        <f>'26-Formation'!$D$41</f>
        <v>13474</v>
      </c>
      <c r="G40" s="1104">
        <f t="shared" ref="G40" si="3">SUM(E40-F40)</f>
        <v>27026</v>
      </c>
      <c r="H40" s="290">
        <v>39686</v>
      </c>
      <c r="I40" s="952">
        <f>SUM(F40-H40)</f>
        <v>-26212</v>
      </c>
    </row>
    <row r="41" spans="1:16" ht="18.75" x14ac:dyDescent="0.25">
      <c r="A41" s="236">
        <v>25</v>
      </c>
      <c r="B41" s="1311" t="s">
        <v>848</v>
      </c>
      <c r="C41" s="1377" t="s">
        <v>672</v>
      </c>
      <c r="D41" s="275">
        <v>25</v>
      </c>
      <c r="E41" s="950">
        <f>'25- SBM'!$C$22</f>
        <v>91920</v>
      </c>
      <c r="F41" s="1042">
        <f>'25- SBM'!$D$22</f>
        <v>65966</v>
      </c>
      <c r="G41" s="1104">
        <f t="shared" si="1"/>
        <v>25954</v>
      </c>
      <c r="H41" s="290">
        <v>102479</v>
      </c>
      <c r="I41" s="952">
        <f>SUM(F41-H41)</f>
        <v>-36513</v>
      </c>
    </row>
    <row r="42" spans="1:16" ht="18.75" x14ac:dyDescent="0.25">
      <c r="A42" s="236"/>
      <c r="B42" s="1379"/>
      <c r="C42" s="1380" t="s">
        <v>1210</v>
      </c>
      <c r="D42" s="275">
        <v>27</v>
      </c>
      <c r="E42" s="950">
        <f>'27 LIGUE M 1'!$C$8</f>
        <v>580000</v>
      </c>
      <c r="F42" s="1042">
        <f>'27 LIGUE M 1'!$D$8</f>
        <v>146489</v>
      </c>
      <c r="G42" s="1104">
        <f t="shared" si="1"/>
        <v>433511</v>
      </c>
      <c r="H42" s="290"/>
      <c r="I42" s="952"/>
    </row>
    <row r="43" spans="1:16" ht="19.5" thickBot="1" x14ac:dyDescent="0.3">
      <c r="A43" s="236">
        <v>29</v>
      </c>
      <c r="B43" s="236"/>
      <c r="C43" s="240" t="s">
        <v>29</v>
      </c>
      <c r="D43" s="275">
        <v>29</v>
      </c>
      <c r="E43" s="950">
        <f>'29-charges à répartir'!$E$15</f>
        <v>0</v>
      </c>
      <c r="F43" s="1042">
        <f>'29-charges à répartir'!$F$15</f>
        <v>0</v>
      </c>
      <c r="G43" s="1104">
        <f t="shared" si="1"/>
        <v>0</v>
      </c>
      <c r="H43" s="290"/>
      <c r="I43" s="952">
        <f>SUM(F43-H43)</f>
        <v>0</v>
      </c>
    </row>
    <row r="44" spans="1:16" ht="20.25" thickTop="1" thickBot="1" x14ac:dyDescent="0.35">
      <c r="A44" s="236"/>
      <c r="B44" s="236"/>
      <c r="C44" s="242" t="s">
        <v>30</v>
      </c>
      <c r="D44" s="244"/>
      <c r="E44" s="956">
        <f>SUM(E17:E43)</f>
        <v>2299073</v>
      </c>
      <c r="F44" s="1048">
        <f>SUM(F18:F43)</f>
        <v>1353138</v>
      </c>
      <c r="G44" s="1207">
        <f t="shared" si="1"/>
        <v>945935</v>
      </c>
      <c r="H44" s="1418">
        <f>SUM(H17:H43)</f>
        <v>2049071</v>
      </c>
      <c r="I44" s="1010">
        <f>SUM(I16:I43)</f>
        <v>-842422</v>
      </c>
    </row>
    <row r="45" spans="1:16" ht="22.5" thickTop="1" thickBot="1" x14ac:dyDescent="0.4">
      <c r="A45" s="236"/>
      <c r="B45" s="236"/>
      <c r="C45" s="530" t="s">
        <v>31</v>
      </c>
      <c r="D45" s="245"/>
      <c r="E45" s="588">
        <f>SUM(E15-E44)</f>
        <v>454144.20000000019</v>
      </c>
      <c r="F45" s="1049">
        <f>F15-F44</f>
        <v>516748</v>
      </c>
      <c r="G45" s="1208">
        <f t="shared" si="1"/>
        <v>-62603.799999999814</v>
      </c>
      <c r="H45" s="1039">
        <f>SUM(H15-H44)</f>
        <v>207595</v>
      </c>
      <c r="I45" s="1009">
        <f t="shared" ref="I45:I52" si="4">SUM(F45-H45)</f>
        <v>309153</v>
      </c>
    </row>
    <row r="46" spans="1:16" ht="19.5" thickTop="1" x14ac:dyDescent="0.25">
      <c r="A46" s="236">
        <v>22</v>
      </c>
      <c r="B46" s="236" t="s">
        <v>720</v>
      </c>
      <c r="C46" s="106" t="s">
        <v>32</v>
      </c>
      <c r="D46" s="247">
        <v>22</v>
      </c>
      <c r="E46" s="950">
        <f>'22-exceptionnel'!$C$4</f>
        <v>0</v>
      </c>
      <c r="F46" s="1042">
        <f>'22-exceptionnel'!$D$4</f>
        <v>1799</v>
      </c>
      <c r="G46" s="1104">
        <f t="shared" si="1"/>
        <v>-1799</v>
      </c>
      <c r="H46" s="1406">
        <v>1671</v>
      </c>
      <c r="I46" s="952">
        <f t="shared" si="4"/>
        <v>128</v>
      </c>
      <c r="P46" t="s">
        <v>39</v>
      </c>
    </row>
    <row r="47" spans="1:16" ht="16.5" thickBot="1" x14ac:dyDescent="0.3">
      <c r="A47" s="236">
        <v>22</v>
      </c>
      <c r="B47" s="236" t="s">
        <v>720</v>
      </c>
      <c r="C47" s="240" t="s">
        <v>247</v>
      </c>
      <c r="D47" s="246"/>
      <c r="E47" s="950">
        <f>'22-exceptionnel'!$C$9</f>
        <v>0</v>
      </c>
      <c r="F47" s="1042">
        <f>'22-exceptionnel'!$D$9</f>
        <v>391</v>
      </c>
      <c r="G47" s="1104">
        <f t="shared" si="1"/>
        <v>-391</v>
      </c>
      <c r="H47" s="951">
        <v>863</v>
      </c>
      <c r="I47" s="952">
        <f t="shared" si="4"/>
        <v>-472</v>
      </c>
    </row>
    <row r="48" spans="1:16" ht="20.25" thickTop="1" thickBot="1" x14ac:dyDescent="0.35">
      <c r="A48" s="236"/>
      <c r="B48" s="236"/>
      <c r="C48" s="531" t="s">
        <v>40</v>
      </c>
      <c r="D48" s="245"/>
      <c r="E48" s="589">
        <f>E46-E47</f>
        <v>0</v>
      </c>
      <c r="F48" s="1050">
        <f>'22-exceptionnel'!$D$13</f>
        <v>1408</v>
      </c>
      <c r="G48" s="1052">
        <f t="shared" si="1"/>
        <v>-1408</v>
      </c>
      <c r="H48" s="1407">
        <f>SUM(H46-H47)</f>
        <v>808</v>
      </c>
      <c r="I48" s="1010">
        <f t="shared" si="4"/>
        <v>600</v>
      </c>
    </row>
    <row r="49" spans="1:9" ht="17.25" thickTop="1" thickBot="1" x14ac:dyDescent="0.3">
      <c r="A49" s="236">
        <v>22</v>
      </c>
      <c r="B49" s="236" t="s">
        <v>720</v>
      </c>
      <c r="C49" s="106" t="s">
        <v>35</v>
      </c>
      <c r="D49" s="246"/>
      <c r="E49" s="950">
        <f>'22-exceptionnel'!$C$16</f>
        <v>0</v>
      </c>
      <c r="F49" s="1042">
        <f>'22-exceptionnel'!$D$16</f>
        <v>4106</v>
      </c>
      <c r="G49" s="1036">
        <f t="shared" si="1"/>
        <v>-4106</v>
      </c>
      <c r="H49" s="1405">
        <v>16752</v>
      </c>
      <c r="I49" s="1055">
        <f t="shared" si="4"/>
        <v>-12646</v>
      </c>
    </row>
    <row r="50" spans="1:9" ht="16.5" thickBot="1" x14ac:dyDescent="0.3">
      <c r="A50" s="236">
        <v>22</v>
      </c>
      <c r="B50" s="236" t="s">
        <v>720</v>
      </c>
      <c r="C50" s="240" t="s">
        <v>36</v>
      </c>
      <c r="D50" s="246"/>
      <c r="E50" s="950">
        <f>'22-exceptionnel'!$C$24</f>
        <v>0</v>
      </c>
      <c r="F50" s="1042">
        <f>'22-exceptionnel'!$D$24</f>
        <v>59185</v>
      </c>
      <c r="G50" s="1036">
        <f t="shared" si="1"/>
        <v>-59185</v>
      </c>
      <c r="H50" s="951">
        <v>63421</v>
      </c>
      <c r="I50" s="952">
        <f t="shared" si="4"/>
        <v>-4236</v>
      </c>
    </row>
    <row r="51" spans="1:9" ht="20.25" thickTop="1" thickBot="1" x14ac:dyDescent="0.35">
      <c r="A51" s="237"/>
      <c r="B51" s="237"/>
      <c r="C51" s="532" t="s">
        <v>37</v>
      </c>
      <c r="D51" s="245"/>
      <c r="E51" s="590">
        <f>E49-E50</f>
        <v>0</v>
      </c>
      <c r="F51" s="1051">
        <f>'22-exceptionnel'!$D$36</f>
        <v>-55079</v>
      </c>
      <c r="G51" s="1053">
        <f t="shared" si="1"/>
        <v>55079</v>
      </c>
      <c r="H51" s="1407">
        <f>SUM(H49-H50)</f>
        <v>-46669</v>
      </c>
      <c r="I51" s="1011">
        <f t="shared" si="4"/>
        <v>-8410</v>
      </c>
    </row>
    <row r="52" spans="1:9" ht="21" thickTop="1" thickBot="1" x14ac:dyDescent="0.35">
      <c r="A52" s="1419"/>
      <c r="B52" s="1385"/>
      <c r="C52" s="533" t="s">
        <v>38</v>
      </c>
      <c r="D52" s="1420"/>
      <c r="E52" s="1313">
        <f>SUM(E45,E48,E51)</f>
        <v>454144.20000000019</v>
      </c>
      <c r="F52" s="1351">
        <f>F45+F48+F51</f>
        <v>463077</v>
      </c>
      <c r="G52" s="1399">
        <f t="shared" si="1"/>
        <v>-8932.7999999998137</v>
      </c>
      <c r="H52" s="1040">
        <v>161734</v>
      </c>
      <c r="I52" s="1010">
        <f t="shared" si="4"/>
        <v>301343</v>
      </c>
    </row>
    <row r="53" spans="1:9" ht="15.75" thickTop="1" x14ac:dyDescent="0.25"/>
  </sheetData>
  <sortState ref="E49:F51">
    <sortCondition descending="1" ref="E49"/>
  </sortState>
  <hyperlinks>
    <hyperlink ref="D20" location="'3-clubs sportifs'!A1" display="3"/>
    <hyperlink ref="D21" location="'4-cdf tirs'!A1" display="4"/>
    <hyperlink ref="D22" location="'5-arbitrage'!A1" display="'5-arbitrage'!A1"/>
    <hyperlink ref="D23" location="'6-jeunes'!A1" display="6"/>
    <hyperlink ref="D24" location="'7-féminines'!A1" display="7"/>
    <hyperlink ref="D25" location="'8-sport adapté'!A1" display="8"/>
    <hyperlink ref="D26" location="'10-DTN'!A1" display="10"/>
    <hyperlink ref="D27" location="'11-Médical '!A1" display="'11-Médical '!A1"/>
    <hyperlink ref="D28" location="'12-communication'!A1" display="12"/>
    <hyperlink ref="D29" location="'13-fs gx administ.'!A1" display="13"/>
    <hyperlink ref="D30" location="'14-15-fs gx structure'!A1" display="14-15"/>
    <hyperlink ref="D31" location="'16-FIB'!A1" display="'16-FIB'!A1"/>
    <hyperlink ref="D32" location="'17-informatique'!A1" display="17"/>
    <hyperlink ref="D33" location="'18-19 boutique'!A1" display="18-19"/>
    <hyperlink ref="D35" location="'20-équipements'!A1" display="20"/>
    <hyperlink ref="D37" location="'21-développement'!A1" display="'21-développement'!A1"/>
    <hyperlink ref="D43" location="'29-charges à répartir'!A1" display="'29-charges à répartir'!A1"/>
    <hyperlink ref="D18" location="'1-coordination'!A1" display="'1"/>
    <hyperlink ref="D46" location="'22-exceptionnel'!A1" display="22"/>
    <hyperlink ref="D4" location="'30-recettes'!A1" display="'30-recettes'!A1"/>
    <hyperlink ref="D34" location="'18-19 boutique'!A1" display="'18-19 boutique"/>
    <hyperlink ref="D19" location="'2-traditionnel'!A1" display="'2-traditionnel'!A1"/>
    <hyperlink ref="D39" location="'24 CT ATT'!A1" display="'24 CT ATT'!A1"/>
    <hyperlink ref="D38" location="'23.CQP &amp; VAE SESSION 2019'!A1" display="'23.CQP &amp; VAE SESSION 2019'!A1"/>
    <hyperlink ref="D41" location="'25- SBM'!A1" display="'25- SBM'!A1"/>
    <hyperlink ref="D40" location="'26-Formation'!A1" display="'26-Formation'!A1"/>
    <hyperlink ref="D42" location="'27 LIGUE M 1'!A1" display="'27 LIGUE M 1'!A1"/>
  </hyperlinks>
  <printOptions horizontalCentered="1" verticalCentered="1"/>
  <pageMargins left="0.39370078740157483" right="0.39370078740157483" top="0.19685039370078741" bottom="0.19685039370078741" header="0.31496062992125984" footer="0.15748031496062992"/>
  <pageSetup paperSize="9" scale="75" orientation="portrait" r:id="rId1"/>
  <headerFooter scaleWithDoc="0">
    <oddHeader>&amp;L&amp;"-,Gras"&amp;20F.F.S.B.&amp;C&amp;"-,Gras"&amp;20ANALYTIQUE 2020&amp;24
&amp;18
&amp;R&amp;"-,Gras"&amp;18BUDGET / REALISE</oddHeader>
  </headerFooter>
  <ignoredErrors>
    <ignoredError sqref="G40 I40 I44 E7" formula="1"/>
    <ignoredError sqref="D1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I20"/>
  <sheetViews>
    <sheetView workbookViewId="0">
      <pane ySplit="1" topLeftCell="A2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2.7109375" bestFit="1" customWidth="1"/>
    <col min="2" max="2" width="42.85546875" customWidth="1"/>
    <col min="3" max="3" width="14.7109375" customWidth="1"/>
    <col min="4" max="4" width="15.28515625" style="117" customWidth="1"/>
    <col min="5" max="5" width="13.5703125" style="117" customWidth="1"/>
  </cols>
  <sheetData>
    <row r="1" spans="1:9" ht="40.5" thickTop="1" thickBot="1" x14ac:dyDescent="0.3">
      <c r="A1" s="40"/>
      <c r="B1" s="293" t="s">
        <v>339</v>
      </c>
      <c r="C1" s="298" t="s">
        <v>1207</v>
      </c>
      <c r="D1" s="691" t="s">
        <v>1218</v>
      </c>
      <c r="E1" s="677" t="s">
        <v>343</v>
      </c>
    </row>
    <row r="2" spans="1:9" ht="21" customHeight="1" thickTop="1" thickBot="1" x14ac:dyDescent="0.3">
      <c r="A2" s="40"/>
      <c r="B2" s="1024" t="s">
        <v>844</v>
      </c>
      <c r="C2" s="1021"/>
      <c r="D2" s="1022"/>
      <c r="E2" s="1023"/>
    </row>
    <row r="3" spans="1:9" ht="20.25" thickTop="1" thickBot="1" x14ac:dyDescent="0.3">
      <c r="A3" s="1025" t="s">
        <v>845</v>
      </c>
      <c r="B3" s="293"/>
      <c r="C3" s="1061">
        <f>SUM(C4:C7)</f>
        <v>950</v>
      </c>
      <c r="D3" s="1064">
        <f>SUM(D4:D13)</f>
        <v>386</v>
      </c>
      <c r="E3" s="1062">
        <f>C3-D3</f>
        <v>564</v>
      </c>
    </row>
    <row r="4" spans="1:9" ht="19.5" thickTop="1" x14ac:dyDescent="0.3">
      <c r="A4" s="63">
        <v>2030235</v>
      </c>
      <c r="B4" s="64" t="s">
        <v>824</v>
      </c>
      <c r="C4" s="395"/>
      <c r="D4" s="730"/>
      <c r="E4" s="1034"/>
    </row>
    <row r="5" spans="1:9" ht="18.75" x14ac:dyDescent="0.3">
      <c r="A5" s="64"/>
      <c r="B5" s="64" t="s">
        <v>832</v>
      </c>
      <c r="C5" s="374">
        <v>400</v>
      </c>
      <c r="D5" s="1065">
        <v>386</v>
      </c>
      <c r="E5" s="1063">
        <f t="shared" ref="E5:E14" si="0">C5-D5</f>
        <v>14</v>
      </c>
    </row>
    <row r="6" spans="1:9" ht="18.75" x14ac:dyDescent="0.3">
      <c r="A6" s="965">
        <v>20302361</v>
      </c>
      <c r="B6" s="64" t="s">
        <v>814</v>
      </c>
      <c r="C6" s="374">
        <v>400</v>
      </c>
      <c r="D6" s="1065"/>
      <c r="E6" s="678">
        <f t="shared" si="0"/>
        <v>400</v>
      </c>
      <c r="I6" s="961"/>
    </row>
    <row r="7" spans="1:9" ht="18.75" x14ac:dyDescent="0.3">
      <c r="A7" s="965">
        <v>20302363</v>
      </c>
      <c r="B7" s="64" t="s">
        <v>822</v>
      </c>
      <c r="C7" s="374">
        <v>150</v>
      </c>
      <c r="D7" s="1065"/>
      <c r="E7" s="678">
        <f t="shared" si="0"/>
        <v>150</v>
      </c>
    </row>
    <row r="8" spans="1:9" ht="19.5" thickBot="1" x14ac:dyDescent="0.35">
      <c r="A8" s="965"/>
      <c r="B8" s="64"/>
      <c r="C8" s="374"/>
      <c r="D8" s="730"/>
      <c r="E8" s="678">
        <f t="shared" si="0"/>
        <v>0</v>
      </c>
    </row>
    <row r="9" spans="1:9" ht="20.25" thickTop="1" thickBot="1" x14ac:dyDescent="0.35">
      <c r="A9" s="208" t="s">
        <v>914</v>
      </c>
      <c r="B9" s="64"/>
      <c r="C9" s="362">
        <f>SUM(C10:C13)</f>
        <v>1250</v>
      </c>
      <c r="D9" s="1205"/>
      <c r="E9" s="1062">
        <f t="shared" si="0"/>
        <v>1250</v>
      </c>
    </row>
    <row r="10" spans="1:9" ht="19.5" thickTop="1" x14ac:dyDescent="0.3">
      <c r="A10" s="965">
        <v>203024</v>
      </c>
      <c r="B10" s="64" t="s">
        <v>144</v>
      </c>
      <c r="C10" s="374">
        <v>250</v>
      </c>
      <c r="D10" s="730"/>
      <c r="E10" s="678">
        <f t="shared" si="0"/>
        <v>250</v>
      </c>
    </row>
    <row r="11" spans="1:9" ht="18.75" x14ac:dyDescent="0.3">
      <c r="A11" s="965">
        <v>203035</v>
      </c>
      <c r="B11" s="64" t="s">
        <v>915</v>
      </c>
      <c r="C11" s="374">
        <v>500</v>
      </c>
      <c r="D11" s="1065"/>
      <c r="E11" s="678">
        <f t="shared" si="0"/>
        <v>500</v>
      </c>
    </row>
    <row r="12" spans="1:9" ht="18.75" x14ac:dyDescent="0.3">
      <c r="A12" s="965">
        <v>203046</v>
      </c>
      <c r="B12" s="64" t="s">
        <v>43</v>
      </c>
      <c r="C12" s="374">
        <v>500</v>
      </c>
      <c r="D12" s="730"/>
      <c r="E12" s="678">
        <f t="shared" si="0"/>
        <v>500</v>
      </c>
    </row>
    <row r="13" spans="1:9" ht="19.5" thickBot="1" x14ac:dyDescent="0.35">
      <c r="A13" s="965"/>
      <c r="B13" s="64"/>
      <c r="C13" s="374"/>
      <c r="D13" s="730"/>
      <c r="E13" s="678">
        <f t="shared" si="0"/>
        <v>0</v>
      </c>
    </row>
    <row r="14" spans="1:9" ht="22.5" thickTop="1" thickBot="1" x14ac:dyDescent="0.4">
      <c r="A14" s="964" t="s">
        <v>846</v>
      </c>
      <c r="C14" s="774">
        <f>SUM(C3+C9)</f>
        <v>2200</v>
      </c>
      <c r="D14" s="1206">
        <f>SUM(D3)</f>
        <v>386</v>
      </c>
      <c r="E14" s="1026">
        <f t="shared" si="0"/>
        <v>1814</v>
      </c>
      <c r="H14" t="s">
        <v>39</v>
      </c>
    </row>
    <row r="15" spans="1:9" ht="15.75" thickTop="1" x14ac:dyDescent="0.25">
      <c r="E15" s="228"/>
    </row>
    <row r="16" spans="1:9" ht="18.75" x14ac:dyDescent="0.3">
      <c r="C16" s="424"/>
      <c r="E16" s="228"/>
    </row>
    <row r="17" spans="5:5" x14ac:dyDescent="0.25">
      <c r="E17" s="228"/>
    </row>
    <row r="18" spans="5:5" x14ac:dyDescent="0.25">
      <c r="E18" s="228"/>
    </row>
    <row r="19" spans="5:5" x14ac:dyDescent="0.25">
      <c r="E19" s="228"/>
    </row>
    <row r="20" spans="5:5" x14ac:dyDescent="0.25">
      <c r="E20" s="731"/>
    </row>
  </sheetData>
  <phoneticPr fontId="44" type="noConversion"/>
  <hyperlinks>
    <hyperlink ref="B1" location="'résultat analytique 2'!A1" display="Résultats A"/>
  </hyperlinks>
  <pageMargins left="0.6692913385826772" right="0.27559055118110237" top="0.94488188976377963" bottom="0.74803149606299213" header="0.31496062992125984" footer="0.31496062992125984"/>
  <pageSetup paperSize="9" orientation="landscape" r:id="rId1"/>
  <headerFooter>
    <oddHeader xml:space="preserve">&amp;L&amp;"-,Gras"&amp;14FFSB
&amp;URESPONSABLE : C.VIGNOT&amp;C&amp;"-,Gras"&amp;14 20 - INSTANCES&amp;R&amp;"-,Gras"&amp;14CONTROLE BUDGET  </oddHeader>
    <oddFooter>&amp;L&amp;"-,Gras"&amp;12Code : 2030235&amp;C&amp;"-,Gras"&amp;12TRESORERIE GENERALE/CONTROLE DE GESTION&amp;R&amp;"-,Gras"&amp;12
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53"/>
  <sheetViews>
    <sheetView zoomScaleNormal="100" workbookViewId="0">
      <pane ySplit="1" topLeftCell="A36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85546875" bestFit="1" customWidth="1"/>
    <col min="2" max="2" width="45.140625" customWidth="1"/>
    <col min="3" max="3" width="13.7109375" customWidth="1"/>
    <col min="4" max="5" width="13.7109375" style="117" customWidth="1"/>
    <col min="6" max="8" width="5.7109375" customWidth="1"/>
  </cols>
  <sheetData>
    <row r="1" spans="1:5" ht="30" customHeight="1" thickTop="1" thickBot="1" x14ac:dyDescent="0.35">
      <c r="A1" s="277" t="s">
        <v>337</v>
      </c>
      <c r="B1" s="277" t="s">
        <v>339</v>
      </c>
      <c r="C1" s="1188" t="s">
        <v>1207</v>
      </c>
      <c r="D1" s="685" t="s">
        <v>1218</v>
      </c>
      <c r="E1" s="1189" t="s">
        <v>343</v>
      </c>
    </row>
    <row r="2" spans="1:5" ht="20.25" thickTop="1" thickBot="1" x14ac:dyDescent="0.35">
      <c r="A2" s="1190" t="s">
        <v>897</v>
      </c>
      <c r="B2" s="1191"/>
      <c r="C2" s="447">
        <f>SUM(C3:C8)</f>
        <v>11700</v>
      </c>
      <c r="D2" s="1192">
        <f>SUM(D3:D9)</f>
        <v>3794</v>
      </c>
      <c r="E2" s="1193">
        <f>SUM(C2-D2)</f>
        <v>7906</v>
      </c>
    </row>
    <row r="3" spans="1:5" ht="19.5" thickTop="1" x14ac:dyDescent="0.3">
      <c r="A3" s="1028">
        <v>2130220</v>
      </c>
      <c r="B3" s="1202" t="s">
        <v>898</v>
      </c>
      <c r="C3" s="406"/>
      <c r="D3" s="732">
        <v>124</v>
      </c>
      <c r="E3" s="1373">
        <f>SUM(C3-D3)</f>
        <v>-124</v>
      </c>
    </row>
    <row r="4" spans="1:5" ht="18.75" x14ac:dyDescent="0.3">
      <c r="A4" s="349" t="s">
        <v>631</v>
      </c>
      <c r="B4" s="1202" t="s">
        <v>63</v>
      </c>
      <c r="C4" s="406">
        <v>4000</v>
      </c>
      <c r="D4" s="732">
        <v>2326</v>
      </c>
      <c r="E4" s="567">
        <f t="shared" ref="E4:E9" si="0">SUM(C4-D4)</f>
        <v>1674</v>
      </c>
    </row>
    <row r="5" spans="1:5" ht="18.75" x14ac:dyDescent="0.3">
      <c r="A5" s="349" t="s">
        <v>636</v>
      </c>
      <c r="B5" s="1202" t="s">
        <v>1017</v>
      </c>
      <c r="C5" s="406"/>
      <c r="D5" s="732"/>
      <c r="E5" s="567">
        <f t="shared" si="0"/>
        <v>0</v>
      </c>
    </row>
    <row r="6" spans="1:5" ht="18.75" x14ac:dyDescent="0.3">
      <c r="A6" s="349" t="s">
        <v>904</v>
      </c>
      <c r="B6" s="1202" t="s">
        <v>1281</v>
      </c>
      <c r="C6" s="406">
        <v>4400</v>
      </c>
      <c r="D6" s="732">
        <v>987</v>
      </c>
      <c r="E6" s="567">
        <f t="shared" si="0"/>
        <v>3413</v>
      </c>
    </row>
    <row r="7" spans="1:5" ht="18.75" x14ac:dyDescent="0.3">
      <c r="A7" s="349" t="s">
        <v>905</v>
      </c>
      <c r="B7" s="1202" t="s">
        <v>1272</v>
      </c>
      <c r="C7" s="406">
        <v>1800</v>
      </c>
      <c r="D7" s="732">
        <v>357</v>
      </c>
      <c r="E7" s="567">
        <f t="shared" si="0"/>
        <v>1443</v>
      </c>
    </row>
    <row r="8" spans="1:5" ht="18.75" x14ac:dyDescent="0.3">
      <c r="A8" s="349" t="s">
        <v>906</v>
      </c>
      <c r="B8" s="1202" t="s">
        <v>902</v>
      </c>
      <c r="C8" s="406">
        <v>1500</v>
      </c>
      <c r="D8" s="732"/>
      <c r="E8" s="567">
        <f t="shared" si="0"/>
        <v>1500</v>
      </c>
    </row>
    <row r="9" spans="1:5" ht="19.5" thickBot="1" x14ac:dyDescent="0.35">
      <c r="A9" s="349"/>
      <c r="B9" s="207"/>
      <c r="C9" s="406"/>
      <c r="D9" s="559"/>
      <c r="E9" s="567">
        <f t="shared" si="0"/>
        <v>0</v>
      </c>
    </row>
    <row r="10" spans="1:5" ht="20.25" thickTop="1" thickBot="1" x14ac:dyDescent="0.35">
      <c r="A10" s="1194" t="s">
        <v>903</v>
      </c>
      <c r="B10" s="1195"/>
      <c r="C10" s="447">
        <f>C11+C12+C16+C19+C20+C17+C18</f>
        <v>16000</v>
      </c>
      <c r="D10" s="1186">
        <f>SUM(D11:D22)</f>
        <v>7191</v>
      </c>
      <c r="E10" s="1187">
        <f>SUM(C10-D10)</f>
        <v>8809</v>
      </c>
    </row>
    <row r="11" spans="1:5" ht="19.5" thickTop="1" x14ac:dyDescent="0.3">
      <c r="A11" s="1333">
        <v>2130230</v>
      </c>
      <c r="B11" s="207" t="s">
        <v>1230</v>
      </c>
      <c r="C11" s="1364">
        <v>1500</v>
      </c>
      <c r="D11" s="732"/>
      <c r="E11" s="567">
        <f>SUM(C11-D11)</f>
        <v>1500</v>
      </c>
    </row>
    <row r="12" spans="1:5" ht="18.75" x14ac:dyDescent="0.3">
      <c r="A12" s="1028">
        <v>2130231</v>
      </c>
      <c r="B12" s="207" t="s">
        <v>907</v>
      </c>
      <c r="C12" s="1364">
        <v>1500</v>
      </c>
      <c r="D12" s="732">
        <v>242</v>
      </c>
      <c r="E12" s="567"/>
    </row>
    <row r="13" spans="1:5" ht="15.75" x14ac:dyDescent="0.25">
      <c r="A13" s="1333">
        <v>21302311</v>
      </c>
      <c r="B13" s="1334" t="s">
        <v>1138</v>
      </c>
      <c r="C13" s="1337">
        <v>0</v>
      </c>
      <c r="D13" s="732"/>
      <c r="E13" s="567">
        <f t="shared" ref="E13:E15" si="1">SUM(C13-D13)</f>
        <v>0</v>
      </c>
    </row>
    <row r="14" spans="1:5" ht="15.75" x14ac:dyDescent="0.25">
      <c r="A14" s="1333">
        <v>21302312</v>
      </c>
      <c r="B14" s="1334" t="s">
        <v>1271</v>
      </c>
      <c r="C14" s="1337"/>
      <c r="D14" s="732"/>
      <c r="E14" s="567"/>
    </row>
    <row r="15" spans="1:5" ht="15.75" x14ac:dyDescent="0.25">
      <c r="A15" s="1333">
        <v>21302313</v>
      </c>
      <c r="B15" s="1334" t="s">
        <v>1139</v>
      </c>
      <c r="C15" s="1337">
        <v>1500</v>
      </c>
      <c r="D15" s="732">
        <v>694</v>
      </c>
      <c r="E15" s="567">
        <f t="shared" si="1"/>
        <v>806</v>
      </c>
    </row>
    <row r="16" spans="1:5" ht="18.75" x14ac:dyDescent="0.3">
      <c r="A16" s="1028">
        <v>2130232</v>
      </c>
      <c r="B16" s="1202" t="s">
        <v>1231</v>
      </c>
      <c r="C16" s="1364">
        <v>500</v>
      </c>
      <c r="D16" s="732"/>
      <c r="E16" s="567">
        <f t="shared" ref="E16:E22" si="2">SUM(C16-D16)</f>
        <v>500</v>
      </c>
    </row>
    <row r="17" spans="1:7" ht="18.75" x14ac:dyDescent="0.3">
      <c r="A17" s="1028">
        <v>21302321</v>
      </c>
      <c r="B17" s="1202" t="s">
        <v>1232</v>
      </c>
      <c r="C17" s="1364">
        <v>500</v>
      </c>
      <c r="D17" s="732"/>
      <c r="E17" s="567">
        <f t="shared" si="2"/>
        <v>500</v>
      </c>
    </row>
    <row r="18" spans="1:7" ht="18.75" x14ac:dyDescent="0.3">
      <c r="A18" s="1028">
        <v>21302322</v>
      </c>
      <c r="B18" s="1202" t="s">
        <v>1233</v>
      </c>
      <c r="C18" s="1364">
        <v>500</v>
      </c>
      <c r="D18" s="732"/>
      <c r="E18" s="567"/>
    </row>
    <row r="19" spans="1:7" ht="18.75" x14ac:dyDescent="0.3">
      <c r="A19" s="1028">
        <v>2130233</v>
      </c>
      <c r="B19" s="1202" t="s">
        <v>1195</v>
      </c>
      <c r="C19" s="1364">
        <v>10000</v>
      </c>
      <c r="D19" s="732">
        <v>6129</v>
      </c>
      <c r="E19" s="567">
        <f t="shared" si="2"/>
        <v>3871</v>
      </c>
    </row>
    <row r="20" spans="1:7" ht="18.75" x14ac:dyDescent="0.3">
      <c r="A20" s="1028">
        <v>2130234</v>
      </c>
      <c r="B20" s="1202" t="s">
        <v>908</v>
      </c>
      <c r="C20" s="1364">
        <v>1500</v>
      </c>
      <c r="D20" s="732"/>
      <c r="E20" s="567">
        <f t="shared" si="2"/>
        <v>1500</v>
      </c>
    </row>
    <row r="21" spans="1:7" ht="18.75" customHeight="1" x14ac:dyDescent="0.3">
      <c r="A21" s="1028">
        <v>2130235</v>
      </c>
      <c r="B21" s="1202" t="s">
        <v>909</v>
      </c>
      <c r="C21" s="1364"/>
      <c r="D21" s="732">
        <v>75</v>
      </c>
      <c r="E21" s="567">
        <f t="shared" si="2"/>
        <v>-75</v>
      </c>
    </row>
    <row r="22" spans="1:7" ht="18.75" customHeight="1" thickBot="1" x14ac:dyDescent="0.35">
      <c r="A22" s="1028">
        <v>213026232</v>
      </c>
      <c r="B22" s="1202" t="s">
        <v>1286</v>
      </c>
      <c r="C22" s="406"/>
      <c r="D22" s="732">
        <v>51</v>
      </c>
      <c r="E22" s="567">
        <f t="shared" si="2"/>
        <v>-51</v>
      </c>
    </row>
    <row r="23" spans="1:7" ht="9.9499999999999993" customHeight="1" thickTop="1" thickBot="1" x14ac:dyDescent="0.35">
      <c r="A23" s="349"/>
      <c r="B23" s="207"/>
      <c r="C23" s="1198"/>
      <c r="D23" s="1199"/>
      <c r="E23" s="1199"/>
    </row>
    <row r="24" spans="1:7" ht="20.25" thickTop="1" thickBot="1" x14ac:dyDescent="0.35">
      <c r="A24" s="1196" t="s">
        <v>899</v>
      </c>
      <c r="B24" s="1197"/>
      <c r="C24" s="447">
        <f>SUM(C26+C29+C33+C39+C40+C44)</f>
        <v>57000</v>
      </c>
      <c r="D24" s="1186">
        <f>SUM(D25:D50)</f>
        <v>220317</v>
      </c>
      <c r="E24" s="1187">
        <f>SUM(C24-D24)</f>
        <v>-163317</v>
      </c>
    </row>
    <row r="25" spans="1:7" ht="19.5" thickTop="1" x14ac:dyDescent="0.3">
      <c r="A25" s="1365" t="s">
        <v>608</v>
      </c>
      <c r="B25" s="207" t="s">
        <v>1244</v>
      </c>
      <c r="C25" s="1364"/>
      <c r="D25" s="732"/>
      <c r="E25" s="567">
        <f>SUM(C25-D25)</f>
        <v>0</v>
      </c>
    </row>
    <row r="26" spans="1:7" ht="18.75" x14ac:dyDescent="0.3">
      <c r="A26" s="349" t="s">
        <v>1175</v>
      </c>
      <c r="B26" s="1366" t="s">
        <v>1174</v>
      </c>
      <c r="C26" s="1335">
        <f>SUM(C27:C28)</f>
        <v>15500</v>
      </c>
      <c r="D26" s="732"/>
      <c r="E26" s="567"/>
    </row>
    <row r="27" spans="1:7" ht="15.75" x14ac:dyDescent="0.25">
      <c r="A27" s="349" t="s">
        <v>1176</v>
      </c>
      <c r="B27" s="1255" t="s">
        <v>1177</v>
      </c>
      <c r="C27" s="406">
        <v>6000</v>
      </c>
      <c r="D27" s="732">
        <v>6885</v>
      </c>
      <c r="E27" s="567">
        <f t="shared" ref="E27:E49" si="3">SUM(C27-D27)</f>
        <v>-885</v>
      </c>
    </row>
    <row r="28" spans="1:7" ht="15.75" x14ac:dyDescent="0.25">
      <c r="A28" s="349" t="s">
        <v>1178</v>
      </c>
      <c r="B28" s="1255" t="s">
        <v>1179</v>
      </c>
      <c r="C28" s="406">
        <v>9500</v>
      </c>
      <c r="D28" s="732"/>
      <c r="E28" s="567">
        <f t="shared" si="3"/>
        <v>9500</v>
      </c>
    </row>
    <row r="29" spans="1:7" ht="18.75" x14ac:dyDescent="0.3">
      <c r="A29" s="1368" t="s">
        <v>1180</v>
      </c>
      <c r="B29" s="1366" t="s">
        <v>1181</v>
      </c>
      <c r="C29" s="1335">
        <f>SUM(C30:C32)</f>
        <v>11000</v>
      </c>
      <c r="D29" s="732"/>
      <c r="E29" s="567"/>
    </row>
    <row r="30" spans="1:7" ht="15.75" x14ac:dyDescent="0.25">
      <c r="A30" s="349" t="s">
        <v>1182</v>
      </c>
      <c r="B30" s="1255" t="s">
        <v>1185</v>
      </c>
      <c r="C30" s="406">
        <v>3000</v>
      </c>
      <c r="D30" s="732">
        <v>4750</v>
      </c>
      <c r="E30" s="567">
        <f t="shared" si="3"/>
        <v>-1750</v>
      </c>
      <c r="F30">
        <v>3000</v>
      </c>
      <c r="G30">
        <v>1750</v>
      </c>
    </row>
    <row r="31" spans="1:7" ht="15.75" x14ac:dyDescent="0.25">
      <c r="A31" s="349" t="s">
        <v>1183</v>
      </c>
      <c r="B31" s="1255" t="s">
        <v>1235</v>
      </c>
      <c r="C31" s="406">
        <v>3000</v>
      </c>
      <c r="D31" s="732">
        <v>3000</v>
      </c>
      <c r="E31" s="567">
        <f t="shared" si="3"/>
        <v>0</v>
      </c>
    </row>
    <row r="32" spans="1:7" ht="15.75" x14ac:dyDescent="0.25">
      <c r="A32" s="349" t="s">
        <v>1184</v>
      </c>
      <c r="B32" s="1255" t="s">
        <v>1234</v>
      </c>
      <c r="C32" s="406">
        <v>5000</v>
      </c>
      <c r="D32" s="732">
        <v>5000</v>
      </c>
      <c r="E32" s="567">
        <f t="shared" si="3"/>
        <v>0</v>
      </c>
    </row>
    <row r="33" spans="1:5" ht="18.75" x14ac:dyDescent="0.3">
      <c r="A33" s="1368" t="s">
        <v>1186</v>
      </c>
      <c r="B33" s="1367" t="s">
        <v>1187</v>
      </c>
      <c r="C33" s="1335">
        <f>SUM(C34:C38)</f>
        <v>12500</v>
      </c>
      <c r="D33" s="732"/>
      <c r="E33" s="567"/>
    </row>
    <row r="34" spans="1:5" ht="15.75" x14ac:dyDescent="0.25">
      <c r="A34" s="349" t="s">
        <v>1237</v>
      </c>
      <c r="B34" s="1255" t="s">
        <v>1236</v>
      </c>
      <c r="C34" s="406">
        <v>2500</v>
      </c>
      <c r="D34" s="732">
        <v>2500</v>
      </c>
      <c r="E34" s="567">
        <f t="shared" si="3"/>
        <v>0</v>
      </c>
    </row>
    <row r="35" spans="1:5" ht="15.75" x14ac:dyDescent="0.25">
      <c r="A35" s="349" t="s">
        <v>1238</v>
      </c>
      <c r="B35" s="1255" t="s">
        <v>1241</v>
      </c>
      <c r="C35" s="406">
        <v>2500</v>
      </c>
      <c r="D35" s="732"/>
      <c r="E35" s="567">
        <f t="shared" si="3"/>
        <v>2500</v>
      </c>
    </row>
    <row r="36" spans="1:5" ht="15.75" x14ac:dyDescent="0.25">
      <c r="A36" s="349" t="s">
        <v>1239</v>
      </c>
      <c r="B36" s="1255" t="s">
        <v>1242</v>
      </c>
      <c r="C36" s="406">
        <v>2500</v>
      </c>
      <c r="D36" s="732"/>
      <c r="E36" s="567">
        <f t="shared" si="3"/>
        <v>2500</v>
      </c>
    </row>
    <row r="37" spans="1:5" ht="15.75" x14ac:dyDescent="0.25">
      <c r="A37" s="349" t="s">
        <v>1240</v>
      </c>
      <c r="B37" s="1255" t="s">
        <v>1243</v>
      </c>
      <c r="C37" s="406">
        <v>2500</v>
      </c>
      <c r="D37" s="732"/>
      <c r="E37" s="567">
        <f t="shared" si="3"/>
        <v>2500</v>
      </c>
    </row>
    <row r="38" spans="1:5" ht="15.75" x14ac:dyDescent="0.25">
      <c r="A38" s="349" t="s">
        <v>1247</v>
      </c>
      <c r="B38" s="1255" t="s">
        <v>1293</v>
      </c>
      <c r="C38" s="406">
        <v>2500</v>
      </c>
      <c r="D38" s="732">
        <v>2500</v>
      </c>
      <c r="E38" s="567">
        <f t="shared" si="3"/>
        <v>0</v>
      </c>
    </row>
    <row r="39" spans="1:5" ht="18.75" x14ac:dyDescent="0.3">
      <c r="A39" s="1368" t="s">
        <v>1188</v>
      </c>
      <c r="B39" s="1366" t="s">
        <v>1196</v>
      </c>
      <c r="C39" s="1335">
        <v>2500</v>
      </c>
      <c r="D39" s="732"/>
      <c r="E39" s="567">
        <f t="shared" si="3"/>
        <v>2500</v>
      </c>
    </row>
    <row r="40" spans="1:5" ht="18.75" x14ac:dyDescent="0.3">
      <c r="A40" s="1368" t="s">
        <v>1189</v>
      </c>
      <c r="B40" s="1366" t="s">
        <v>1190</v>
      </c>
      <c r="C40" s="1335">
        <f>SUM(C41:C42)</f>
        <v>13500</v>
      </c>
      <c r="D40" s="732"/>
      <c r="E40" s="567"/>
    </row>
    <row r="41" spans="1:5" ht="15.75" x14ac:dyDescent="0.25">
      <c r="A41" s="349" t="s">
        <v>1191</v>
      </c>
      <c r="B41" s="1255" t="s">
        <v>1274</v>
      </c>
      <c r="C41" s="406">
        <v>5000</v>
      </c>
      <c r="D41" s="732">
        <v>7066</v>
      </c>
      <c r="E41" s="567">
        <f t="shared" si="3"/>
        <v>-2066</v>
      </c>
    </row>
    <row r="42" spans="1:5" ht="15.75" x14ac:dyDescent="0.25">
      <c r="A42" s="349" t="s">
        <v>1192</v>
      </c>
      <c r="B42" s="1255" t="s">
        <v>1275</v>
      </c>
      <c r="C42" s="406">
        <v>8500</v>
      </c>
      <c r="D42" s="732">
        <v>13939</v>
      </c>
      <c r="E42" s="567">
        <f t="shared" si="3"/>
        <v>-5439</v>
      </c>
    </row>
    <row r="43" spans="1:5" ht="15.75" x14ac:dyDescent="0.25">
      <c r="A43" s="349" t="s">
        <v>1273</v>
      </c>
      <c r="B43" s="1255" t="s">
        <v>1276</v>
      </c>
      <c r="C43" s="406"/>
      <c r="D43" s="732"/>
      <c r="E43" s="567"/>
    </row>
    <row r="44" spans="1:5" ht="18.75" x14ac:dyDescent="0.3">
      <c r="A44" s="1368" t="s">
        <v>1245</v>
      </c>
      <c r="B44" s="1255" t="s">
        <v>1246</v>
      </c>
      <c r="C44" s="1335">
        <v>2000</v>
      </c>
      <c r="D44" s="732"/>
      <c r="E44" s="567">
        <f t="shared" si="3"/>
        <v>2000</v>
      </c>
    </row>
    <row r="45" spans="1:5" ht="18.75" x14ac:dyDescent="0.3">
      <c r="A45" s="349"/>
      <c r="B45" s="207" t="s">
        <v>899</v>
      </c>
      <c r="C45" s="1335">
        <f>SUM(C46:C49)</f>
        <v>0</v>
      </c>
      <c r="D45" s="732"/>
      <c r="E45" s="567">
        <f t="shared" si="3"/>
        <v>0</v>
      </c>
    </row>
    <row r="46" spans="1:5" ht="18.75" x14ac:dyDescent="0.3">
      <c r="A46" s="349" t="s">
        <v>891</v>
      </c>
      <c r="B46" s="1202" t="s">
        <v>900</v>
      </c>
      <c r="C46" s="406"/>
      <c r="D46" s="732">
        <v>50000</v>
      </c>
      <c r="E46" s="567">
        <f t="shared" si="3"/>
        <v>-50000</v>
      </c>
    </row>
    <row r="47" spans="1:5" ht="18.75" x14ac:dyDescent="0.3">
      <c r="A47" s="349" t="s">
        <v>892</v>
      </c>
      <c r="B47" s="1202" t="s">
        <v>901</v>
      </c>
      <c r="C47" s="406"/>
      <c r="D47" s="732">
        <v>34700</v>
      </c>
      <c r="E47" s="567">
        <f t="shared" si="3"/>
        <v>-34700</v>
      </c>
    </row>
    <row r="48" spans="1:5" ht="15.75" x14ac:dyDescent="0.25">
      <c r="A48" s="349" t="s">
        <v>1018</v>
      </c>
      <c r="B48" s="1255" t="s">
        <v>1020</v>
      </c>
      <c r="C48" s="406"/>
      <c r="D48" s="732">
        <v>35000</v>
      </c>
      <c r="E48" s="567">
        <f t="shared" si="3"/>
        <v>-35000</v>
      </c>
    </row>
    <row r="49" spans="1:8" ht="15.75" x14ac:dyDescent="0.25">
      <c r="A49" s="349" t="s">
        <v>1019</v>
      </c>
      <c r="B49" s="1255" t="s">
        <v>1021</v>
      </c>
      <c r="C49" s="406"/>
      <c r="D49" s="732"/>
      <c r="E49" s="567">
        <f t="shared" si="3"/>
        <v>0</v>
      </c>
    </row>
    <row r="50" spans="1:8" ht="16.5" thickBot="1" x14ac:dyDescent="0.3">
      <c r="A50" s="349" t="s">
        <v>1289</v>
      </c>
      <c r="B50" s="1255" t="s">
        <v>1290</v>
      </c>
      <c r="C50" s="406"/>
      <c r="D50" s="732">
        <f>SUM(F50:H50)</f>
        <v>54977</v>
      </c>
      <c r="E50" s="567"/>
      <c r="F50">
        <v>22274</v>
      </c>
      <c r="G50">
        <v>17353</v>
      </c>
      <c r="H50">
        <v>15350</v>
      </c>
    </row>
    <row r="51" spans="1:8" ht="39.950000000000003" customHeight="1" thickTop="1" thickBot="1" x14ac:dyDescent="0.3">
      <c r="A51" s="1020"/>
      <c r="B51" s="1255"/>
      <c r="C51" s="1029">
        <f>SUM(C2,C10,C24,C45)</f>
        <v>84700</v>
      </c>
      <c r="D51" s="568">
        <f>SUM(D2,D10,,D24)</f>
        <v>231302</v>
      </c>
      <c r="E51" s="807">
        <f>SUM(E2,E10,,E24)</f>
        <v>-146602</v>
      </c>
    </row>
    <row r="52" spans="1:8" ht="19.5" thickTop="1" x14ac:dyDescent="0.3">
      <c r="B52" s="6"/>
      <c r="C52" s="513"/>
    </row>
    <row r="53" spans="1:8" ht="18.75" x14ac:dyDescent="0.25">
      <c r="B53" s="129"/>
    </row>
  </sheetData>
  <phoneticPr fontId="44" type="noConversion"/>
  <hyperlinks>
    <hyperlink ref="B1" location="'résultat analytique'!A1" display="Résultats A"/>
    <hyperlink ref="A1" location="'résultat analytique 2'!A1" display=" Résultats A"/>
  </hyperlinks>
  <pageMargins left="0.31496062992125984" right="0.23622047244094491" top="1.0236220472440944" bottom="0" header="0.31496062992125984" footer="0.31496062992125984"/>
  <pageSetup paperSize="9" scale="75" orientation="portrait" r:id="rId1"/>
  <headerFooter>
    <oddHeader xml:space="preserve">&amp;L&amp;"-,Gras"&amp;14FFSB
&amp;URESPONSABLE : R.PARMENTIER
&amp;C&amp;"-,Gras"&amp;14 21 - POLE DE DEVELOPPEMENT&amp;R&amp;"-,Gras"&amp;14CONTROLE BUDGET  </oddHeader>
    <oddFooter>&amp;L&amp;"-,Gras"&amp;12Code : 21302&amp;C&amp;"-,Gras"&amp;12TRESORERIE GENERALE / CONTROLE DE GESTION</oddFooter>
  </headerFooter>
  <ignoredErrors>
    <ignoredError sqref="E24" formula="1"/>
    <ignoredError sqref="C40 C3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baseColWidth="10" defaultRowHeight="15" x14ac:dyDescent="0.25"/>
  <cols>
    <col min="5" max="5" width="5.7109375" customWidth="1"/>
    <col min="6" max="12" width="10.7109375" customWidth="1"/>
  </cols>
  <sheetData>
    <row r="1" spans="1:12" ht="19.5" thickBot="1" x14ac:dyDescent="0.35">
      <c r="A1" s="277" t="s">
        <v>713</v>
      </c>
    </row>
    <row r="2" spans="1:12" ht="45" customHeight="1" thickTop="1" thickBot="1" x14ac:dyDescent="0.35">
      <c r="A2" s="277"/>
      <c r="F2" s="1277" t="s">
        <v>1207</v>
      </c>
      <c r="G2" s="1278" t="s">
        <v>1208</v>
      </c>
      <c r="H2" s="1271" t="s">
        <v>1023</v>
      </c>
      <c r="I2" s="1270" t="s">
        <v>330</v>
      </c>
      <c r="J2" s="1269" t="s">
        <v>1225</v>
      </c>
      <c r="K2" s="1282" t="s">
        <v>1024</v>
      </c>
      <c r="L2" s="1165" t="s">
        <v>895</v>
      </c>
    </row>
    <row r="3" spans="1:12" ht="20.25" thickTop="1" thickBot="1" x14ac:dyDescent="0.35">
      <c r="A3" s="1106">
        <v>23</v>
      </c>
      <c r="B3" s="1273" t="s">
        <v>1029</v>
      </c>
      <c r="C3" s="1273"/>
      <c r="D3" s="1267"/>
      <c r="E3" s="1268"/>
      <c r="F3" s="1274">
        <v>0</v>
      </c>
      <c r="G3" s="1279"/>
      <c r="H3" s="4"/>
      <c r="I3" s="67"/>
      <c r="J3" s="1272"/>
      <c r="K3" s="1283"/>
      <c r="L3" s="1288"/>
    </row>
    <row r="4" spans="1:12" ht="17.25" thickTop="1" thickBot="1" x14ac:dyDescent="0.3">
      <c r="A4" s="1291">
        <v>2300</v>
      </c>
      <c r="B4" s="1265" t="s">
        <v>1025</v>
      </c>
      <c r="C4" s="1265"/>
      <c r="D4" s="1149"/>
      <c r="E4" s="1149"/>
      <c r="F4" s="1275"/>
      <c r="G4" s="1348">
        <f>SUM(G5:G11)</f>
        <v>0</v>
      </c>
      <c r="H4" s="1080"/>
      <c r="I4" s="1149"/>
      <c r="J4" s="1266"/>
      <c r="K4" s="1284"/>
      <c r="L4" s="1184"/>
    </row>
    <row r="5" spans="1:12" ht="15.75" thickTop="1" x14ac:dyDescent="0.25">
      <c r="A5" s="1256">
        <v>23001</v>
      </c>
      <c r="B5" t="s">
        <v>302</v>
      </c>
      <c r="F5" s="359"/>
      <c r="G5" s="1280"/>
      <c r="H5" s="5"/>
      <c r="J5" s="5"/>
      <c r="K5" s="1285"/>
      <c r="L5" s="1183"/>
    </row>
    <row r="6" spans="1:12" x14ac:dyDescent="0.25">
      <c r="A6" s="1256">
        <v>23002</v>
      </c>
      <c r="B6" t="s">
        <v>1022</v>
      </c>
      <c r="F6" s="359"/>
      <c r="G6" s="1280"/>
      <c r="H6" s="5"/>
      <c r="J6" s="5"/>
      <c r="K6" s="1285"/>
      <c r="L6" s="1183"/>
    </row>
    <row r="7" spans="1:12" x14ac:dyDescent="0.25">
      <c r="A7" s="1256">
        <v>23003</v>
      </c>
      <c r="F7" s="359"/>
      <c r="G7" s="1280"/>
      <c r="H7" s="5"/>
      <c r="J7" s="5"/>
      <c r="K7" s="1285"/>
      <c r="L7" s="1183"/>
    </row>
    <row r="8" spans="1:12" x14ac:dyDescent="0.25">
      <c r="A8" s="1256">
        <v>23004</v>
      </c>
      <c r="F8" s="359"/>
      <c r="G8" s="1280"/>
      <c r="H8" s="5"/>
      <c r="J8" s="5"/>
      <c r="K8" s="1285"/>
      <c r="L8" s="1183"/>
    </row>
    <row r="9" spans="1:12" x14ac:dyDescent="0.25">
      <c r="A9" s="1256">
        <v>23005</v>
      </c>
      <c r="F9" s="359"/>
      <c r="G9" s="1280"/>
      <c r="H9" s="5"/>
      <c r="J9" s="5"/>
      <c r="K9" s="1285"/>
      <c r="L9" s="1183"/>
    </row>
    <row r="10" spans="1:12" x14ac:dyDescent="0.25">
      <c r="A10" s="1256">
        <v>23006</v>
      </c>
      <c r="B10" t="s">
        <v>1028</v>
      </c>
      <c r="F10" s="359"/>
      <c r="G10" s="1280"/>
      <c r="H10" s="5"/>
      <c r="J10" s="5"/>
      <c r="K10" s="1285"/>
      <c r="L10" s="1183"/>
    </row>
    <row r="11" spans="1:12" ht="15.75" thickBot="1" x14ac:dyDescent="0.3">
      <c r="A11" s="1256"/>
      <c r="F11" s="359"/>
      <c r="G11" s="1280"/>
      <c r="H11" s="5"/>
      <c r="J11" s="5"/>
      <c r="K11" s="1285"/>
      <c r="L11" s="1183"/>
    </row>
    <row r="12" spans="1:12" ht="17.25" thickTop="1" thickBot="1" x14ac:dyDescent="0.3">
      <c r="A12" s="1290">
        <v>2301</v>
      </c>
      <c r="B12" s="1265" t="s">
        <v>1026</v>
      </c>
      <c r="C12" s="963"/>
      <c r="D12" s="1149"/>
      <c r="E12" s="1149"/>
      <c r="F12" s="773">
        <f>SUM(F13:F20)</f>
        <v>0</v>
      </c>
      <c r="G12" s="1348">
        <f>SUM(G13:G20)</f>
        <v>0</v>
      </c>
      <c r="H12" s="1080"/>
      <c r="I12" s="1149"/>
      <c r="J12" s="1080"/>
      <c r="K12" s="1286">
        <f>SUM(K13:K20)</f>
        <v>0</v>
      </c>
      <c r="L12" s="1184">
        <f>SUM(L13:L20)</f>
        <v>0</v>
      </c>
    </row>
    <row r="13" spans="1:12" ht="15.75" thickTop="1" x14ac:dyDescent="0.25">
      <c r="A13" s="1256">
        <v>230101</v>
      </c>
      <c r="B13" t="s">
        <v>1022</v>
      </c>
      <c r="F13" s="359"/>
      <c r="G13" s="1280"/>
      <c r="H13" s="5"/>
      <c r="J13" s="5"/>
      <c r="K13" s="1285"/>
      <c r="L13" s="1183"/>
    </row>
    <row r="14" spans="1:12" x14ac:dyDescent="0.25">
      <c r="A14" s="1256">
        <v>230102</v>
      </c>
      <c r="B14" t="s">
        <v>1027</v>
      </c>
      <c r="F14" s="359"/>
      <c r="G14" s="1280"/>
      <c r="H14" s="5"/>
      <c r="J14" s="5"/>
      <c r="K14" s="1285"/>
      <c r="L14" s="1183"/>
    </row>
    <row r="15" spans="1:12" x14ac:dyDescent="0.25">
      <c r="A15" s="1256">
        <v>230103</v>
      </c>
      <c r="B15" t="s">
        <v>1030</v>
      </c>
      <c r="F15" s="359"/>
      <c r="G15" s="1280"/>
      <c r="H15" s="5"/>
      <c r="J15" s="5"/>
      <c r="K15" s="1285"/>
      <c r="L15" s="1183"/>
    </row>
    <row r="16" spans="1:12" x14ac:dyDescent="0.25">
      <c r="A16" s="1256">
        <v>230104</v>
      </c>
      <c r="B16" t="s">
        <v>1031</v>
      </c>
      <c r="F16" s="359"/>
      <c r="G16" s="1280"/>
      <c r="H16" s="5"/>
      <c r="J16" s="5"/>
      <c r="K16" s="1285"/>
      <c r="L16" s="1183"/>
    </row>
    <row r="17" spans="1:12" x14ac:dyDescent="0.25">
      <c r="A17" s="1256">
        <v>230105</v>
      </c>
      <c r="B17" t="s">
        <v>1032</v>
      </c>
      <c r="F17" s="359"/>
      <c r="G17" s="1280"/>
      <c r="H17" s="5"/>
      <c r="J17" s="5"/>
      <c r="K17" s="1285"/>
      <c r="L17" s="1183"/>
    </row>
    <row r="18" spans="1:12" x14ac:dyDescent="0.25">
      <c r="A18" s="1256">
        <v>230106</v>
      </c>
      <c r="B18" t="s">
        <v>1033</v>
      </c>
      <c r="F18" s="359"/>
      <c r="G18" s="1280">
        <v>0</v>
      </c>
      <c r="H18" s="5"/>
      <c r="J18" s="5"/>
      <c r="K18" s="1285"/>
      <c r="L18" s="1183"/>
    </row>
    <row r="19" spans="1:12" x14ac:dyDescent="0.25">
      <c r="A19" s="1256">
        <v>230107</v>
      </c>
      <c r="B19" t="s">
        <v>1034</v>
      </c>
      <c r="F19" s="359"/>
      <c r="G19" s="1280"/>
      <c r="H19" s="5"/>
      <c r="J19" s="5"/>
      <c r="K19" s="1285"/>
      <c r="L19" s="1183"/>
    </row>
    <row r="20" spans="1:12" x14ac:dyDescent="0.25">
      <c r="A20" s="1256">
        <v>230110</v>
      </c>
      <c r="B20" t="s">
        <v>1035</v>
      </c>
      <c r="F20" s="359"/>
      <c r="G20" s="1280"/>
      <c r="H20" s="5"/>
      <c r="J20" s="5"/>
      <c r="K20" s="1285"/>
      <c r="L20" s="1183"/>
    </row>
    <row r="21" spans="1:12" ht="15.75" thickBot="1" x14ac:dyDescent="0.3">
      <c r="A21" s="1256"/>
      <c r="F21" s="359"/>
      <c r="G21" s="1280"/>
      <c r="H21" s="5"/>
      <c r="J21" s="5"/>
      <c r="K21" s="1285"/>
      <c r="L21" s="1183"/>
    </row>
    <row r="22" spans="1:12" ht="17.25" thickTop="1" thickBot="1" x14ac:dyDescent="0.3">
      <c r="A22" s="1290">
        <v>2302</v>
      </c>
      <c r="B22" s="1265" t="s">
        <v>1036</v>
      </c>
      <c r="C22" s="963"/>
      <c r="D22" s="1149"/>
      <c r="E22" s="1149"/>
      <c r="F22" s="773">
        <f>SUM(F23:F28)</f>
        <v>5000</v>
      </c>
      <c r="G22" s="1348">
        <f>SUM(G23:G29)</f>
        <v>0</v>
      </c>
      <c r="H22" s="1080"/>
      <c r="I22" s="1149"/>
      <c r="J22" s="1266"/>
      <c r="K22" s="1286">
        <v>2700</v>
      </c>
      <c r="L22" s="1184">
        <v>2300</v>
      </c>
    </row>
    <row r="23" spans="1:12" ht="15.75" thickTop="1" x14ac:dyDescent="0.25">
      <c r="A23" s="1256">
        <v>230201</v>
      </c>
      <c r="B23" t="s">
        <v>302</v>
      </c>
      <c r="F23" s="359">
        <v>2100</v>
      </c>
      <c r="G23" s="1280"/>
      <c r="H23" s="5"/>
      <c r="J23" s="5"/>
      <c r="K23" s="1285"/>
      <c r="L23" s="1183"/>
    </row>
    <row r="24" spans="1:12" x14ac:dyDescent="0.25">
      <c r="A24" s="1256">
        <v>230202</v>
      </c>
      <c r="B24" t="s">
        <v>1037</v>
      </c>
      <c r="F24" s="359">
        <v>2900</v>
      </c>
      <c r="G24" s="1280"/>
      <c r="H24" s="5"/>
      <c r="J24" s="5"/>
      <c r="K24" s="1285"/>
      <c r="L24" s="1183"/>
    </row>
    <row r="25" spans="1:12" x14ac:dyDescent="0.25">
      <c r="A25" s="1256">
        <v>230203</v>
      </c>
      <c r="F25" s="359"/>
      <c r="G25" s="1280"/>
      <c r="H25" s="5"/>
      <c r="J25" s="5"/>
      <c r="K25" s="1285"/>
      <c r="L25" s="1183"/>
    </row>
    <row r="26" spans="1:12" x14ac:dyDescent="0.25">
      <c r="A26" s="1256">
        <v>230204</v>
      </c>
      <c r="F26" s="359"/>
      <c r="G26" s="1280"/>
      <c r="H26" s="5"/>
      <c r="J26" s="5"/>
      <c r="K26" s="1285"/>
      <c r="L26" s="1183"/>
    </row>
    <row r="27" spans="1:12" x14ac:dyDescent="0.25">
      <c r="A27" s="1256">
        <v>230205</v>
      </c>
      <c r="F27" s="359"/>
      <c r="G27" s="1280"/>
      <c r="H27" s="5"/>
      <c r="J27" s="5"/>
      <c r="K27" s="1285"/>
      <c r="L27" s="1183"/>
    </row>
    <row r="28" spans="1:12" x14ac:dyDescent="0.25">
      <c r="A28" s="1256">
        <v>230206</v>
      </c>
      <c r="B28" t="s">
        <v>1038</v>
      </c>
      <c r="F28" s="359"/>
      <c r="G28" s="1280"/>
      <c r="H28" s="5"/>
      <c r="J28" s="5"/>
      <c r="K28" s="1285"/>
      <c r="L28" s="1183"/>
    </row>
    <row r="29" spans="1:12" ht="15.75" thickBot="1" x14ac:dyDescent="0.3">
      <c r="A29" s="1292"/>
      <c r="B29" s="68"/>
      <c r="C29" s="68"/>
      <c r="D29" s="68"/>
      <c r="E29" s="68"/>
      <c r="F29" s="370"/>
      <c r="G29" s="1281"/>
      <c r="H29" s="135"/>
      <c r="I29" s="68"/>
      <c r="J29" s="135"/>
      <c r="K29" s="1287"/>
      <c r="L29" s="1289"/>
    </row>
    <row r="30" spans="1:12" ht="17.25" thickTop="1" thickBot="1" x14ac:dyDescent="0.3">
      <c r="A30" s="1290">
        <v>2303</v>
      </c>
      <c r="B30" s="1265" t="s">
        <v>1050</v>
      </c>
      <c r="C30" s="963"/>
      <c r="D30" s="1149"/>
      <c r="E30" s="1149"/>
      <c r="F30" s="773">
        <f>SUM(F31:F38)</f>
        <v>7400</v>
      </c>
      <c r="G30" s="1348">
        <f>SUM(G31:G39)</f>
        <v>6</v>
      </c>
      <c r="H30" s="1080"/>
      <c r="I30" s="1149"/>
      <c r="J30" s="1080"/>
      <c r="K30" s="1286">
        <f>SUM(K31:K39)</f>
        <v>0</v>
      </c>
      <c r="L30" s="1184">
        <f>SUM(L31:L38)</f>
        <v>0</v>
      </c>
    </row>
    <row r="31" spans="1:12" ht="15.75" thickTop="1" x14ac:dyDescent="0.25">
      <c r="A31" s="1256">
        <v>230301</v>
      </c>
      <c r="B31" t="s">
        <v>1037</v>
      </c>
      <c r="F31" s="359">
        <v>2900</v>
      </c>
      <c r="G31" s="1280">
        <v>6</v>
      </c>
      <c r="H31" s="5"/>
      <c r="J31" s="5"/>
      <c r="K31" s="1285"/>
      <c r="L31" s="1183"/>
    </row>
    <row r="32" spans="1:12" x14ac:dyDescent="0.25">
      <c r="A32" s="1256">
        <v>230302</v>
      </c>
      <c r="B32" t="s">
        <v>1027</v>
      </c>
      <c r="F32" s="359">
        <v>1500</v>
      </c>
      <c r="G32" s="1280"/>
      <c r="H32" s="5"/>
      <c r="J32" s="5"/>
      <c r="K32" s="1285"/>
      <c r="L32" s="1183"/>
    </row>
    <row r="33" spans="1:12" x14ac:dyDescent="0.25">
      <c r="A33" s="1256">
        <v>230303</v>
      </c>
      <c r="B33" t="s">
        <v>1030</v>
      </c>
      <c r="F33" s="359">
        <v>1000</v>
      </c>
      <c r="G33" s="1280"/>
      <c r="H33" s="5"/>
      <c r="J33" s="5"/>
      <c r="K33" s="1285"/>
      <c r="L33" s="1183"/>
    </row>
    <row r="34" spans="1:12" x14ac:dyDescent="0.25">
      <c r="A34" s="1256">
        <v>230304</v>
      </c>
      <c r="B34" t="s">
        <v>1031</v>
      </c>
      <c r="F34" s="359">
        <v>1000</v>
      </c>
      <c r="G34" s="1280"/>
      <c r="H34" s="5"/>
      <c r="J34" s="5"/>
      <c r="K34" s="1285"/>
      <c r="L34" s="1183"/>
    </row>
    <row r="35" spans="1:12" x14ac:dyDescent="0.25">
      <c r="A35" s="1256">
        <v>230305</v>
      </c>
      <c r="B35" t="s">
        <v>1051</v>
      </c>
      <c r="F35" s="359">
        <v>500</v>
      </c>
      <c r="G35" s="1280"/>
      <c r="H35" s="5"/>
      <c r="J35" s="5"/>
      <c r="K35" s="1285"/>
      <c r="L35" s="1183"/>
    </row>
    <row r="36" spans="1:12" x14ac:dyDescent="0.25">
      <c r="A36" s="1256">
        <v>230306</v>
      </c>
      <c r="B36" t="s">
        <v>1052</v>
      </c>
      <c r="F36" s="359">
        <v>500</v>
      </c>
      <c r="G36" s="1280"/>
      <c r="H36" s="5"/>
      <c r="J36" s="5"/>
      <c r="K36" s="1285"/>
      <c r="L36" s="1183"/>
    </row>
    <row r="37" spans="1:12" x14ac:dyDescent="0.25">
      <c r="A37" s="1256"/>
      <c r="F37" s="359"/>
      <c r="G37" s="1280"/>
      <c r="H37" s="5"/>
      <c r="J37" s="5"/>
      <c r="K37" s="1285"/>
      <c r="L37" s="1183"/>
    </row>
    <row r="38" spans="1:12" x14ac:dyDescent="0.25">
      <c r="A38" s="1256">
        <v>230310</v>
      </c>
      <c r="B38" t="s">
        <v>1035</v>
      </c>
      <c r="F38" s="359"/>
      <c r="G38" s="1280"/>
      <c r="H38" s="5"/>
      <c r="J38" s="5"/>
      <c r="K38" s="1285"/>
      <c r="L38" s="1183"/>
    </row>
    <row r="39" spans="1:12" ht="15.75" thickBot="1" x14ac:dyDescent="0.3">
      <c r="A39" s="14"/>
      <c r="F39" s="359"/>
      <c r="G39" s="1280"/>
      <c r="H39" s="5"/>
      <c r="J39" s="5"/>
      <c r="K39" s="1285"/>
      <c r="L39" s="1183"/>
    </row>
    <row r="40" spans="1:12" ht="17.25" thickTop="1" thickBot="1" x14ac:dyDescent="0.3">
      <c r="A40" s="1290">
        <v>2309</v>
      </c>
      <c r="B40" s="1265" t="s">
        <v>115</v>
      </c>
      <c r="C40" s="963"/>
      <c r="D40" s="1149"/>
      <c r="E40" s="1149"/>
      <c r="F40" s="773">
        <f>SUM(F41:F45)</f>
        <v>0</v>
      </c>
      <c r="G40" s="1348">
        <f>SUM(G41:G45)</f>
        <v>0</v>
      </c>
      <c r="H40" s="1080"/>
      <c r="I40" s="1149"/>
      <c r="J40" s="1080"/>
      <c r="K40" s="1286"/>
      <c r="L40" s="1184">
        <f>SUM(L41:L45)</f>
        <v>0</v>
      </c>
    </row>
    <row r="41" spans="1:12" ht="15.75" thickTop="1" x14ac:dyDescent="0.25">
      <c r="A41" s="1256">
        <v>230901</v>
      </c>
      <c r="B41" t="s">
        <v>1053</v>
      </c>
      <c r="F41" s="1276"/>
      <c r="G41" s="1280"/>
      <c r="H41" s="5"/>
      <c r="J41" s="5"/>
      <c r="K41" s="1285"/>
      <c r="L41" s="1183"/>
    </row>
    <row r="42" spans="1:12" x14ac:dyDescent="0.25">
      <c r="A42" s="1256">
        <v>230902</v>
      </c>
      <c r="B42" t="s">
        <v>1054</v>
      </c>
      <c r="F42" s="359"/>
      <c r="G42" s="1280"/>
      <c r="H42" s="5"/>
      <c r="J42" s="5"/>
      <c r="K42" s="1285"/>
      <c r="L42" s="1183"/>
    </row>
    <row r="43" spans="1:12" x14ac:dyDescent="0.25">
      <c r="A43" s="1256">
        <v>230903</v>
      </c>
      <c r="B43" t="s">
        <v>1055</v>
      </c>
      <c r="F43" s="359"/>
      <c r="G43" s="1280"/>
      <c r="H43" s="5"/>
      <c r="J43" s="5"/>
      <c r="K43" s="1285"/>
      <c r="L43" s="1183"/>
    </row>
    <row r="44" spans="1:12" x14ac:dyDescent="0.25">
      <c r="A44" s="1256">
        <v>230904</v>
      </c>
      <c r="B44" t="s">
        <v>1056</v>
      </c>
      <c r="F44" s="359"/>
      <c r="G44" s="1280"/>
      <c r="H44" s="5"/>
      <c r="J44" s="5"/>
      <c r="K44" s="1285"/>
      <c r="L44" s="1183"/>
    </row>
    <row r="45" spans="1:12" x14ac:dyDescent="0.25">
      <c r="A45" s="1256">
        <v>230905</v>
      </c>
      <c r="B45" t="s">
        <v>1057</v>
      </c>
      <c r="F45" s="359"/>
      <c r="G45" s="1280"/>
      <c r="H45" s="5"/>
      <c r="J45" s="5"/>
      <c r="K45" s="1285"/>
      <c r="L45" s="1183"/>
    </row>
    <row r="46" spans="1:12" x14ac:dyDescent="0.25">
      <c r="A46" s="14"/>
      <c r="F46" s="359"/>
      <c r="G46" s="1280"/>
      <c r="H46" s="5"/>
      <c r="J46" s="5"/>
      <c r="K46" s="1285"/>
      <c r="L46" s="1183"/>
    </row>
    <row r="47" spans="1:12" ht="15.75" x14ac:dyDescent="0.25">
      <c r="A47" s="14"/>
      <c r="B47" s="423" t="s">
        <v>1162</v>
      </c>
      <c r="F47" s="386">
        <f>SUM(F40,F30,F12)</f>
        <v>7400</v>
      </c>
      <c r="G47" s="1349">
        <f>SUM(G40,G30,G12)</f>
        <v>6</v>
      </c>
      <c r="H47" s="5"/>
      <c r="J47" s="5"/>
      <c r="K47" s="1285"/>
      <c r="L47" s="1183"/>
    </row>
    <row r="48" spans="1:12" ht="15.75" thickBot="1" x14ac:dyDescent="0.3">
      <c r="A48" s="1293"/>
      <c r="B48" s="68"/>
      <c r="C48" s="68"/>
      <c r="D48" s="68"/>
      <c r="E48" s="68"/>
      <c r="F48" s="370"/>
      <c r="G48" s="1281"/>
      <c r="H48" s="135"/>
      <c r="I48" s="68"/>
      <c r="J48" s="135"/>
      <c r="K48" s="1287"/>
      <c r="L48" s="1289"/>
    </row>
    <row r="49" spans="6:7" ht="19.5" thickTop="1" x14ac:dyDescent="0.3">
      <c r="F49" s="424">
        <f>SUM(F22-F47)</f>
        <v>-2400</v>
      </c>
      <c r="G49" s="1370">
        <f>SUM(G22-G47)</f>
        <v>-6</v>
      </c>
    </row>
  </sheetData>
  <hyperlinks>
    <hyperlink ref="A1" location="'résultat analytique 2'!A1" display="RESULTATS A"/>
  </hyperlinks>
  <pageMargins left="0" right="0" top="0.74803149606299213" bottom="0" header="0.31496062992125984" footer="0.31496062992125984"/>
  <pageSetup paperSize="9" orientation="landscape" r:id="rId1"/>
  <headerFooter>
    <oddHeader>&amp;L&amp;"-,Gras"&amp;12FFSB
R.PARMENTIER&amp;C&amp;"-,Gras"&amp;12 23. CQP &amp; VAE &amp;R&amp;"-,Gras"&amp;12SESSION 2019</oddHeader>
    <oddFooter>&amp;LCODE 23
&amp;CTRESORERIE / CONTROLE DE GESTION&amp;R27 NOVEMBRE 2018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44"/>
  <sheetViews>
    <sheetView workbookViewId="0">
      <pane ySplit="1" topLeftCell="A23" activePane="bottomLeft" state="frozen"/>
      <selection activeCell="E30" sqref="E30"/>
      <selection pane="bottomLeft" activeCell="B1" sqref="B1"/>
    </sheetView>
  </sheetViews>
  <sheetFormatPr baseColWidth="10" defaultColWidth="11.42578125" defaultRowHeight="15" x14ac:dyDescent="0.25"/>
  <cols>
    <col min="1" max="1" width="11.5703125" style="79" customWidth="1"/>
    <col min="2" max="2" width="41.5703125" style="79" bestFit="1" customWidth="1"/>
    <col min="3" max="4" width="15.7109375" style="79" customWidth="1"/>
    <col min="5" max="5" width="13.140625" style="159" customWidth="1"/>
    <col min="6" max="16384" width="11.42578125" style="79"/>
  </cols>
  <sheetData>
    <row r="1" spans="1:6" ht="40.5" thickTop="1" thickBot="1" x14ac:dyDescent="0.35">
      <c r="A1" s="248"/>
      <c r="B1" s="292" t="s">
        <v>339</v>
      </c>
      <c r="C1" s="298" t="s">
        <v>1207</v>
      </c>
      <c r="D1" s="142" t="s">
        <v>1211</v>
      </c>
      <c r="E1" s="194" t="s">
        <v>343</v>
      </c>
      <c r="F1" s="81" t="s">
        <v>39</v>
      </c>
    </row>
    <row r="2" spans="1:6" ht="19.5" thickTop="1" x14ac:dyDescent="0.3">
      <c r="A2" s="71"/>
      <c r="B2" s="71"/>
      <c r="C2" s="407"/>
      <c r="D2" s="82"/>
      <c r="E2" s="438"/>
      <c r="F2" s="84"/>
    </row>
    <row r="3" spans="1:6" ht="19.5" thickBot="1" x14ac:dyDescent="0.35">
      <c r="A3" s="71"/>
      <c r="B3" s="71"/>
      <c r="C3" s="408"/>
      <c r="D3" s="85"/>
      <c r="E3" s="439"/>
      <c r="F3" s="86"/>
    </row>
    <row r="4" spans="1:6" ht="19.5" thickBot="1" x14ac:dyDescent="0.35">
      <c r="A4" s="281" t="s">
        <v>244</v>
      </c>
      <c r="B4" s="281"/>
      <c r="C4" s="409">
        <f>SUM(C5:C7)</f>
        <v>0</v>
      </c>
      <c r="D4" s="87">
        <f>SUM(D6:D7)</f>
        <v>1799</v>
      </c>
      <c r="E4" s="440">
        <f>SUM(C4-D4)</f>
        <v>-1799</v>
      </c>
      <c r="F4" s="88"/>
    </row>
    <row r="5" spans="1:6" ht="18.75" x14ac:dyDescent="0.3">
      <c r="A5" s="72" t="s">
        <v>39</v>
      </c>
      <c r="B5" s="71"/>
      <c r="C5" s="410"/>
      <c r="D5" s="89"/>
      <c r="E5" s="195"/>
      <c r="F5" s="86"/>
    </row>
    <row r="6" spans="1:6" ht="18.75" x14ac:dyDescent="0.3">
      <c r="A6" s="350">
        <v>2270711</v>
      </c>
      <c r="B6" s="71" t="s">
        <v>245</v>
      </c>
      <c r="C6" s="401">
        <v>0</v>
      </c>
      <c r="D6" s="73">
        <v>1799</v>
      </c>
      <c r="E6" s="196">
        <f>C6-D6</f>
        <v>-1799</v>
      </c>
      <c r="F6" s="13" t="s">
        <v>39</v>
      </c>
    </row>
    <row r="7" spans="1:6" ht="18.75" x14ac:dyDescent="0.3">
      <c r="A7" s="350">
        <v>2270712</v>
      </c>
      <c r="B7" s="71" t="s">
        <v>246</v>
      </c>
      <c r="C7" s="401"/>
      <c r="D7" s="73"/>
      <c r="E7" s="437" t="s">
        <v>39</v>
      </c>
      <c r="F7" s="86"/>
    </row>
    <row r="8" spans="1:6" ht="19.5" thickBot="1" x14ac:dyDescent="0.35">
      <c r="A8" s="72"/>
      <c r="B8" s="71"/>
      <c r="C8" s="411"/>
      <c r="D8" s="73"/>
      <c r="E8" s="196"/>
      <c r="F8" s="86"/>
    </row>
    <row r="9" spans="1:6" ht="19.5" thickBot="1" x14ac:dyDescent="0.35">
      <c r="A9" s="281" t="s">
        <v>184</v>
      </c>
      <c r="B9" s="281"/>
      <c r="C9" s="409">
        <f>SUM(C10:C11)</f>
        <v>0</v>
      </c>
      <c r="D9" s="87">
        <f>D11</f>
        <v>391</v>
      </c>
      <c r="E9" s="440">
        <f>C9-D11</f>
        <v>-391</v>
      </c>
      <c r="F9" s="86"/>
    </row>
    <row r="10" spans="1:6" ht="18.75" x14ac:dyDescent="0.3">
      <c r="A10" s="83"/>
      <c r="B10" s="83"/>
      <c r="C10" s="411"/>
      <c r="D10" s="89"/>
      <c r="E10" s="195"/>
      <c r="F10" s="86"/>
    </row>
    <row r="11" spans="1:6" ht="18.75" x14ac:dyDescent="0.3">
      <c r="A11" s="350">
        <v>2230171</v>
      </c>
      <c r="B11" s="71" t="s">
        <v>247</v>
      </c>
      <c r="C11" s="401">
        <v>0</v>
      </c>
      <c r="D11" s="294">
        <v>391</v>
      </c>
      <c r="E11" s="196">
        <f>C11-D11</f>
        <v>-391</v>
      </c>
      <c r="F11" s="86"/>
    </row>
    <row r="12" spans="1:6" ht="5.0999999999999996" customHeight="1" x14ac:dyDescent="0.3">
      <c r="A12" s="90"/>
      <c r="B12" s="90"/>
      <c r="C12" s="483"/>
      <c r="D12" s="176">
        <f>----D1775</f>
        <v>0</v>
      </c>
      <c r="E12" s="484"/>
      <c r="F12" s="86"/>
    </row>
    <row r="13" spans="1:6" ht="34.5" customHeight="1" thickBot="1" x14ac:dyDescent="0.3">
      <c r="A13" s="514" t="s">
        <v>248</v>
      </c>
      <c r="B13" s="515"/>
      <c r="C13" s="516">
        <f>SUM(C4-C9)</f>
        <v>0</v>
      </c>
      <c r="D13" s="517">
        <f>D4-D9</f>
        <v>1408</v>
      </c>
      <c r="E13" s="518">
        <f>C13-D13</f>
        <v>-1408</v>
      </c>
      <c r="F13" s="86"/>
    </row>
    <row r="14" spans="1:6" ht="15.75" customHeight="1" thickTop="1" x14ac:dyDescent="0.25">
      <c r="A14" s="514"/>
      <c r="B14" s="514"/>
      <c r="C14" s="513"/>
      <c r="D14" s="513"/>
      <c r="E14" s="513"/>
      <c r="F14" s="86"/>
    </row>
    <row r="15" spans="1:6" ht="19.5" thickBot="1" x14ac:dyDescent="0.35">
      <c r="A15" s="71"/>
      <c r="B15" s="71"/>
      <c r="C15" s="519"/>
      <c r="D15" s="520"/>
      <c r="E15" s="521"/>
      <c r="F15" s="86"/>
    </row>
    <row r="16" spans="1:6" ht="20.25" thickTop="1" thickBot="1" x14ac:dyDescent="0.35">
      <c r="A16" s="281" t="s">
        <v>35</v>
      </c>
      <c r="B16" s="281"/>
      <c r="C16" s="412">
        <f>SUM(C17:C23)</f>
        <v>0</v>
      </c>
      <c r="D16" s="295">
        <f>SUM(D17:D22)</f>
        <v>4106</v>
      </c>
      <c r="E16" s="441">
        <f>D16-C16</f>
        <v>4106</v>
      </c>
      <c r="F16" s="88"/>
    </row>
    <row r="17" spans="1:8" ht="18.75" x14ac:dyDescent="0.3">
      <c r="A17" s="350">
        <v>2370814</v>
      </c>
      <c r="B17" s="71" t="s">
        <v>249</v>
      </c>
      <c r="C17" s="401">
        <v>0</v>
      </c>
      <c r="D17" s="294">
        <v>3800</v>
      </c>
      <c r="E17" s="196">
        <f>D17-C17</f>
        <v>3800</v>
      </c>
      <c r="F17" s="86"/>
    </row>
    <row r="18" spans="1:8" ht="18.75" x14ac:dyDescent="0.3">
      <c r="A18" s="350">
        <v>2370815</v>
      </c>
      <c r="B18" s="71" t="s">
        <v>288</v>
      </c>
      <c r="C18" s="401"/>
      <c r="D18" s="294">
        <v>296</v>
      </c>
      <c r="E18" s="196"/>
      <c r="F18" s="86"/>
    </row>
    <row r="19" spans="1:8" ht="18.75" x14ac:dyDescent="0.3">
      <c r="A19" s="350">
        <v>2370811</v>
      </c>
      <c r="B19" s="71" t="s">
        <v>250</v>
      </c>
      <c r="C19" s="401">
        <v>0</v>
      </c>
      <c r="D19" s="294">
        <v>10</v>
      </c>
      <c r="E19" s="196">
        <f>D19-C19</f>
        <v>10</v>
      </c>
      <c r="F19" s="86"/>
    </row>
    <row r="20" spans="1:8" ht="18.75" x14ac:dyDescent="0.3">
      <c r="A20" s="350">
        <v>23311772</v>
      </c>
      <c r="B20" s="71" t="s">
        <v>251</v>
      </c>
      <c r="C20" s="401"/>
      <c r="D20" s="294"/>
      <c r="E20" s="196"/>
      <c r="F20" s="86"/>
    </row>
    <row r="21" spans="1:8" ht="18.75" x14ac:dyDescent="0.3">
      <c r="A21" s="350">
        <v>2370911</v>
      </c>
      <c r="B21" s="71" t="s">
        <v>252</v>
      </c>
      <c r="C21" s="401">
        <v>0</v>
      </c>
      <c r="D21" s="294"/>
      <c r="E21" s="435">
        <v>0</v>
      </c>
      <c r="F21" s="86"/>
    </row>
    <row r="22" spans="1:8" ht="18.75" x14ac:dyDescent="0.3">
      <c r="A22" s="350">
        <v>237081</v>
      </c>
      <c r="B22" s="71" t="s">
        <v>35</v>
      </c>
      <c r="C22" s="401"/>
      <c r="D22" s="294"/>
      <c r="E22" s="196"/>
      <c r="F22" s="86"/>
    </row>
    <row r="23" spans="1:8" ht="19.5" thickBot="1" x14ac:dyDescent="0.35">
      <c r="A23" s="71"/>
      <c r="B23" s="71"/>
      <c r="C23" s="411"/>
      <c r="D23" s="296"/>
      <c r="E23" s="195"/>
      <c r="F23" s="86"/>
    </row>
    <row r="24" spans="1:8" ht="19.5" thickBot="1" x14ac:dyDescent="0.35">
      <c r="A24" s="281" t="s">
        <v>36</v>
      </c>
      <c r="B24" s="281"/>
      <c r="C24" s="409">
        <f>SUM(C25:C34)</f>
        <v>0</v>
      </c>
      <c r="D24" s="297">
        <f>SUM(D26:D34)</f>
        <v>59185</v>
      </c>
      <c r="E24" s="442">
        <f>SUM(E26:E32)</f>
        <v>-58789</v>
      </c>
      <c r="F24" s="88"/>
    </row>
    <row r="25" spans="1:8" ht="18.75" x14ac:dyDescent="0.3">
      <c r="A25" s="71"/>
      <c r="B25" s="71"/>
      <c r="C25" s="411"/>
      <c r="D25" s="296"/>
      <c r="E25" s="195"/>
      <c r="F25" s="86"/>
    </row>
    <row r="26" spans="1:8" ht="18.75" x14ac:dyDescent="0.3">
      <c r="A26" s="350">
        <v>23310672</v>
      </c>
      <c r="B26" s="71" t="s">
        <v>253</v>
      </c>
      <c r="C26" s="401">
        <v>0</v>
      </c>
      <c r="D26" s="294">
        <v>5198</v>
      </c>
      <c r="E26" s="196">
        <f>C26-D26</f>
        <v>-5198</v>
      </c>
      <c r="F26" s="86"/>
    </row>
    <row r="27" spans="1:8" ht="18.75" x14ac:dyDescent="0.3">
      <c r="A27" s="350">
        <v>2294</v>
      </c>
      <c r="B27" s="71" t="s">
        <v>1294</v>
      </c>
      <c r="C27" s="401"/>
      <c r="D27" s="294">
        <v>6800</v>
      </c>
      <c r="E27" s="196">
        <f t="shared" ref="E27:E35" si="0">C27-D27</f>
        <v>-6800</v>
      </c>
      <c r="F27" s="86"/>
    </row>
    <row r="28" spans="1:8" ht="18.75" x14ac:dyDescent="0.3">
      <c r="A28" s="350">
        <v>23310301</v>
      </c>
      <c r="B28" s="71" t="s">
        <v>36</v>
      </c>
      <c r="C28" s="401">
        <v>0</v>
      </c>
      <c r="D28" s="294">
        <f>SUM(F28:H28)</f>
        <v>8826</v>
      </c>
      <c r="E28" s="196">
        <f t="shared" si="0"/>
        <v>-8826</v>
      </c>
      <c r="F28" s="86">
        <v>8597</v>
      </c>
      <c r="H28" s="79">
        <v>229</v>
      </c>
    </row>
    <row r="29" spans="1:8" ht="18.75" x14ac:dyDescent="0.3">
      <c r="A29" s="350">
        <v>23309411</v>
      </c>
      <c r="B29" s="71" t="s">
        <v>254</v>
      </c>
      <c r="C29" s="401"/>
      <c r="D29" s="294"/>
      <c r="E29" s="196">
        <f t="shared" si="0"/>
        <v>0</v>
      </c>
      <c r="F29" s="86"/>
    </row>
    <row r="30" spans="1:8" ht="18.75" x14ac:dyDescent="0.3">
      <c r="A30" s="350">
        <v>23309590</v>
      </c>
      <c r="B30" s="71" t="s">
        <v>311</v>
      </c>
      <c r="C30" s="401"/>
      <c r="D30" s="294"/>
      <c r="E30" s="196">
        <f t="shared" si="0"/>
        <v>0</v>
      </c>
      <c r="F30" s="86"/>
    </row>
    <row r="31" spans="1:8" ht="18.75" x14ac:dyDescent="0.3">
      <c r="A31" s="350">
        <v>23310603</v>
      </c>
      <c r="B31" s="71" t="s">
        <v>255</v>
      </c>
      <c r="C31" s="401">
        <v>0</v>
      </c>
      <c r="D31" s="294">
        <f>SUM(F31:G31)</f>
        <v>12965</v>
      </c>
      <c r="E31" s="196">
        <f t="shared" si="0"/>
        <v>-12965</v>
      </c>
      <c r="F31" s="86">
        <v>13710</v>
      </c>
      <c r="G31" s="79">
        <v>-745</v>
      </c>
    </row>
    <row r="32" spans="1:8" ht="18.75" x14ac:dyDescent="0.3">
      <c r="A32" s="350">
        <v>23310605</v>
      </c>
      <c r="B32" s="71" t="s">
        <v>335</v>
      </c>
      <c r="C32" s="401"/>
      <c r="D32" s="294">
        <v>25000</v>
      </c>
      <c r="E32" s="196">
        <f t="shared" si="0"/>
        <v>-25000</v>
      </c>
      <c r="F32" s="86"/>
    </row>
    <row r="33" spans="1:6" ht="18.75" x14ac:dyDescent="0.3">
      <c r="A33" s="350">
        <v>23310302</v>
      </c>
      <c r="B33" s="71" t="s">
        <v>256</v>
      </c>
      <c r="C33" s="401"/>
      <c r="D33" s="294"/>
      <c r="E33" s="196">
        <f t="shared" si="0"/>
        <v>0</v>
      </c>
      <c r="F33" s="86"/>
    </row>
    <row r="34" spans="1:6" ht="18.75" x14ac:dyDescent="0.3">
      <c r="A34" s="350">
        <v>23310304</v>
      </c>
      <c r="B34" s="71" t="s">
        <v>679</v>
      </c>
      <c r="C34" s="402">
        <v>0</v>
      </c>
      <c r="D34" s="294">
        <v>396</v>
      </c>
      <c r="E34" s="196">
        <f t="shared" si="0"/>
        <v>-396</v>
      </c>
      <c r="F34" s="86"/>
    </row>
    <row r="35" spans="1:6" ht="3" customHeight="1" x14ac:dyDescent="0.3">
      <c r="A35" s="91"/>
      <c r="B35" s="92"/>
      <c r="C35" s="177"/>
      <c r="D35" s="177"/>
      <c r="E35" s="196">
        <f t="shared" si="0"/>
        <v>0</v>
      </c>
      <c r="F35" s="86"/>
    </row>
    <row r="36" spans="1:6" ht="36.75" customHeight="1" thickBot="1" x14ac:dyDescent="0.3">
      <c r="A36" s="522" t="s">
        <v>257</v>
      </c>
      <c r="B36" s="523"/>
      <c r="C36" s="516">
        <f>SUM(C16-C24)</f>
        <v>0</v>
      </c>
      <c r="D36" s="517">
        <f>D16-D24</f>
        <v>-55079</v>
      </c>
      <c r="E36" s="518">
        <f>E16-E24</f>
        <v>62895</v>
      </c>
      <c r="F36" s="93"/>
    </row>
    <row r="37" spans="1:6" ht="16.5" customHeight="1" thickTop="1" x14ac:dyDescent="0.25">
      <c r="A37" s="522"/>
      <c r="B37" s="522"/>
      <c r="C37" s="513"/>
      <c r="D37" s="513"/>
      <c r="E37" s="513"/>
      <c r="F37" s="93"/>
    </row>
    <row r="40" spans="1:6" ht="18.75" x14ac:dyDescent="0.3">
      <c r="A40" s="133"/>
      <c r="B40" s="133"/>
      <c r="C40" s="150"/>
      <c r="D40" s="150" t="s">
        <v>39</v>
      </c>
      <c r="E40" s="150"/>
    </row>
    <row r="41" spans="1:6" ht="18.75" x14ac:dyDescent="0.3">
      <c r="A41" s="147"/>
      <c r="B41" s="151"/>
      <c r="C41" s="133"/>
      <c r="D41" s="133"/>
      <c r="E41" s="133"/>
    </row>
    <row r="42" spans="1:6" ht="18.75" x14ac:dyDescent="0.3">
      <c r="A42" s="147"/>
      <c r="B42" s="151"/>
      <c r="C42" s="133"/>
      <c r="D42" s="133"/>
      <c r="E42" s="133"/>
    </row>
    <row r="43" spans="1:6" ht="18.75" x14ac:dyDescent="0.3">
      <c r="A43" s="147"/>
      <c r="B43" s="151"/>
      <c r="C43" s="133"/>
      <c r="D43" s="133"/>
      <c r="E43" s="133"/>
    </row>
    <row r="44" spans="1:6" x14ac:dyDescent="0.25">
      <c r="A44" s="159"/>
      <c r="B44" s="282"/>
      <c r="C44" s="175"/>
      <c r="D44" s="159"/>
    </row>
  </sheetData>
  <phoneticPr fontId="44" type="noConversion"/>
  <hyperlinks>
    <hyperlink ref="B1" location="'résultat analytique 2'!A1" display="Résultats A"/>
  </hyperlinks>
  <pageMargins left="0.23622047244094491" right="0.23622047244094491" top="1.0629921259842521" bottom="0.62992125984251968" header="0.31496062992125984" footer="0.31496062992125984"/>
  <pageSetup paperSize="9" scale="75" orientation="portrait" r:id="rId1"/>
  <headerFooter>
    <oddHeader xml:space="preserve">&amp;L&amp;"-,Gras"&amp;14FFSB
&amp;URESPONSABLE : COMPTABILITE&amp;C&amp;"-,Gras"&amp;14 22 - FINANCIERS ET EXCEPTIONNELS&amp;R&amp;"-,Gras"&amp;14CONTROLE BUDGET  </oddHeader>
    <oddFooter>&amp;Lcodes : 22707 et 23708&amp;C&amp;"-,Gras"&amp;12TRESORERIE GENERALE/CONTROLE DE GESTION&amp;R&amp;"-,Gras"&amp;12
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1" sqref="C1"/>
    </sheetView>
  </sheetViews>
  <sheetFormatPr baseColWidth="10" defaultRowHeight="15" x14ac:dyDescent="0.25"/>
  <cols>
    <col min="1" max="1" width="7.7109375" customWidth="1"/>
    <col min="2" max="2" width="6.140625" customWidth="1"/>
    <col min="4" max="4" width="8.42578125" customWidth="1"/>
    <col min="5" max="6" width="9.7109375" customWidth="1"/>
    <col min="7" max="7" width="10.5703125" customWidth="1"/>
    <col min="8" max="9" width="9.7109375" customWidth="1"/>
  </cols>
  <sheetData>
    <row r="1" spans="1:9" ht="50.1" customHeight="1" thickTop="1" thickBot="1" x14ac:dyDescent="0.3">
      <c r="A1" s="1239">
        <v>24</v>
      </c>
      <c r="B1" s="592"/>
      <c r="C1" s="1242" t="s">
        <v>713</v>
      </c>
      <c r="D1" s="1080"/>
      <c r="E1" s="1160" t="s">
        <v>1226</v>
      </c>
      <c r="F1" s="1163" t="s">
        <v>1211</v>
      </c>
      <c r="G1" s="1151" t="s">
        <v>343</v>
      </c>
      <c r="H1" s="1168" t="s">
        <v>1264</v>
      </c>
      <c r="I1" s="1165" t="s">
        <v>895</v>
      </c>
    </row>
    <row r="2" spans="1:9" ht="22.5" thickTop="1" thickBot="1" x14ac:dyDescent="0.4">
      <c r="B2" s="964" t="s">
        <v>896</v>
      </c>
      <c r="E2" s="1177"/>
      <c r="F2" s="1177"/>
      <c r="G2" s="1177"/>
      <c r="H2" s="1178"/>
      <c r="I2" s="1178"/>
    </row>
    <row r="3" spans="1:9" ht="16.5" thickBot="1" x14ac:dyDescent="0.3">
      <c r="A3" t="s">
        <v>887</v>
      </c>
      <c r="B3" s="1159">
        <v>241</v>
      </c>
      <c r="C3" s="423" t="s">
        <v>1155</v>
      </c>
      <c r="D3" s="423"/>
      <c r="E3" s="1161">
        <f>SUM(E4:E8)</f>
        <v>39563</v>
      </c>
      <c r="F3" s="1350">
        <f>SUM(F4:F8)</f>
        <v>32206</v>
      </c>
      <c r="G3" s="1152">
        <f>SUM(E3-F3)</f>
        <v>7357</v>
      </c>
      <c r="H3" s="1170">
        <v>0</v>
      </c>
      <c r="I3" s="1167"/>
    </row>
    <row r="4" spans="1:9" ht="15.75" x14ac:dyDescent="0.25">
      <c r="A4" t="s">
        <v>887</v>
      </c>
      <c r="B4" s="1">
        <v>2411</v>
      </c>
      <c r="C4" t="s">
        <v>819</v>
      </c>
      <c r="E4" s="359">
        <v>34500</v>
      </c>
      <c r="F4" s="535">
        <v>27635</v>
      </c>
      <c r="G4" s="1150"/>
      <c r="H4" s="1169"/>
      <c r="I4" s="1166"/>
    </row>
    <row r="5" spans="1:9" ht="15.75" x14ac:dyDescent="0.25">
      <c r="A5" t="s">
        <v>887</v>
      </c>
      <c r="B5" s="1">
        <v>2412</v>
      </c>
      <c r="C5" t="s">
        <v>820</v>
      </c>
      <c r="E5" s="359">
        <v>2550</v>
      </c>
      <c r="F5" s="535">
        <v>1430</v>
      </c>
      <c r="G5" s="1150"/>
      <c r="H5" s="1169"/>
      <c r="I5" s="1166"/>
    </row>
    <row r="6" spans="1:9" ht="15.75" x14ac:dyDescent="0.25">
      <c r="A6" t="s">
        <v>887</v>
      </c>
      <c r="B6" s="1">
        <v>2413</v>
      </c>
      <c r="C6" t="s">
        <v>821</v>
      </c>
      <c r="E6" s="359">
        <v>1388</v>
      </c>
      <c r="F6" s="535">
        <v>1045</v>
      </c>
      <c r="G6" s="1150"/>
      <c r="H6" s="1169"/>
      <c r="I6" s="1166"/>
    </row>
    <row r="7" spans="1:9" ht="15.75" x14ac:dyDescent="0.25">
      <c r="A7" t="s">
        <v>887</v>
      </c>
      <c r="B7" s="1">
        <v>2414</v>
      </c>
      <c r="C7" t="s">
        <v>822</v>
      </c>
      <c r="E7" s="359">
        <v>1125</v>
      </c>
      <c r="F7" s="535">
        <v>2096</v>
      </c>
      <c r="G7" s="1150"/>
      <c r="H7" s="1169"/>
      <c r="I7" s="1166"/>
    </row>
    <row r="8" spans="1:9" ht="15.75" x14ac:dyDescent="0.25">
      <c r="A8" t="s">
        <v>887</v>
      </c>
      <c r="B8" s="1">
        <v>2415</v>
      </c>
      <c r="C8" t="s">
        <v>823</v>
      </c>
      <c r="E8" s="359"/>
      <c r="F8" s="1164"/>
      <c r="G8" s="1150"/>
      <c r="H8" s="1169"/>
      <c r="I8" s="1166"/>
    </row>
    <row r="9" spans="1:9" ht="5.0999999999999996" customHeight="1" thickBot="1" x14ac:dyDescent="0.3">
      <c r="A9" s="1154"/>
      <c r="B9" s="1155"/>
      <c r="C9" s="1154"/>
      <c r="D9" s="1154"/>
      <c r="E9" s="1156"/>
      <c r="F9" s="1156"/>
      <c r="G9" s="1153">
        <f t="shared" ref="G9:G33" si="0">SUM(E9-F9)</f>
        <v>0</v>
      </c>
      <c r="H9" s="1157"/>
      <c r="I9" s="1157"/>
    </row>
    <row r="10" spans="1:9" ht="16.5" thickBot="1" x14ac:dyDescent="0.3">
      <c r="A10" t="s">
        <v>887</v>
      </c>
      <c r="B10" s="1159">
        <v>242</v>
      </c>
      <c r="C10" s="423" t="s">
        <v>1156</v>
      </c>
      <c r="D10" s="423"/>
      <c r="E10" s="1161">
        <f>SUM(E11:E15)</f>
        <v>35025</v>
      </c>
      <c r="F10" s="1350">
        <f>SUM(F11:F15)</f>
        <v>34950</v>
      </c>
      <c r="G10" s="1152">
        <f t="shared" si="0"/>
        <v>75</v>
      </c>
      <c r="H10" s="1170"/>
      <c r="I10" s="1167"/>
    </row>
    <row r="11" spans="1:9" ht="15.75" x14ac:dyDescent="0.25">
      <c r="A11" t="s">
        <v>887</v>
      </c>
      <c r="B11" s="1">
        <v>2421</v>
      </c>
      <c r="C11" t="s">
        <v>819</v>
      </c>
      <c r="E11" s="359">
        <v>30750</v>
      </c>
      <c r="F11" s="535">
        <v>31101</v>
      </c>
      <c r="G11" s="1150"/>
      <c r="H11" s="1169"/>
      <c r="I11" s="1166"/>
    </row>
    <row r="12" spans="1:9" ht="15.75" x14ac:dyDescent="0.25">
      <c r="A12" t="s">
        <v>887</v>
      </c>
      <c r="B12" s="1">
        <v>2422</v>
      </c>
      <c r="C12" t="s">
        <v>820</v>
      </c>
      <c r="E12" s="359">
        <v>1650</v>
      </c>
      <c r="F12" s="535">
        <v>1527</v>
      </c>
      <c r="G12" s="1150"/>
      <c r="H12" s="1169"/>
      <c r="I12" s="1166"/>
    </row>
    <row r="13" spans="1:9" ht="15.75" x14ac:dyDescent="0.25">
      <c r="A13" t="s">
        <v>887</v>
      </c>
      <c r="B13" s="1">
        <v>2423</v>
      </c>
      <c r="C13" t="s">
        <v>821</v>
      </c>
      <c r="E13" s="359">
        <v>1125</v>
      </c>
      <c r="F13" s="1164">
        <v>1105</v>
      </c>
      <c r="G13" s="1150"/>
      <c r="H13" s="1169"/>
      <c r="I13" s="1166"/>
    </row>
    <row r="14" spans="1:9" ht="15.75" x14ac:dyDescent="0.25">
      <c r="A14" t="s">
        <v>887</v>
      </c>
      <c r="B14" s="1">
        <v>2424</v>
      </c>
      <c r="C14" t="s">
        <v>822</v>
      </c>
      <c r="E14" s="359">
        <v>1500</v>
      </c>
      <c r="F14" s="535">
        <v>1217</v>
      </c>
      <c r="G14" s="1150"/>
      <c r="H14" s="1169"/>
      <c r="I14" s="1166"/>
    </row>
    <row r="15" spans="1:9" ht="15.75" x14ac:dyDescent="0.25">
      <c r="A15" t="s">
        <v>887</v>
      </c>
      <c r="B15" s="1">
        <v>2425</v>
      </c>
      <c r="C15" t="s">
        <v>823</v>
      </c>
      <c r="E15" s="359"/>
      <c r="F15" s="1164"/>
      <c r="G15" s="1150"/>
      <c r="H15" s="1169"/>
      <c r="I15" s="1166"/>
    </row>
    <row r="16" spans="1:9" ht="5.0999999999999996" customHeight="1" thickBot="1" x14ac:dyDescent="0.3">
      <c r="A16" s="1154"/>
      <c r="B16" s="1155"/>
      <c r="C16" s="1154"/>
      <c r="D16" s="1154"/>
      <c r="E16" s="1156"/>
      <c r="F16" s="1156"/>
      <c r="G16" s="1153">
        <f t="shared" si="0"/>
        <v>0</v>
      </c>
      <c r="H16" s="1157"/>
      <c r="I16" s="1157"/>
    </row>
    <row r="17" spans="1:9" ht="16.5" thickBot="1" x14ac:dyDescent="0.3">
      <c r="A17" t="s">
        <v>887</v>
      </c>
      <c r="B17" s="1159">
        <v>243</v>
      </c>
      <c r="C17" s="423" t="s">
        <v>1157</v>
      </c>
      <c r="D17" s="423"/>
      <c r="E17" s="1161">
        <f>SUM(E18:E22)</f>
        <v>37875</v>
      </c>
      <c r="F17" s="1350">
        <f>SUM(F18:F22)</f>
        <v>35214</v>
      </c>
      <c r="G17" s="1152">
        <f t="shared" si="0"/>
        <v>2661</v>
      </c>
      <c r="H17" s="1170"/>
      <c r="I17" s="1167"/>
    </row>
    <row r="18" spans="1:9" ht="15.75" x14ac:dyDescent="0.25">
      <c r="A18" t="s">
        <v>887</v>
      </c>
      <c r="B18" s="1">
        <v>2431</v>
      </c>
      <c r="C18" t="s">
        <v>819</v>
      </c>
      <c r="E18" s="359">
        <v>34500</v>
      </c>
      <c r="F18" s="535">
        <v>30989</v>
      </c>
      <c r="G18" s="1150"/>
      <c r="H18" s="1169"/>
      <c r="I18" s="1166"/>
    </row>
    <row r="19" spans="1:9" ht="15.75" x14ac:dyDescent="0.25">
      <c r="A19" t="s">
        <v>887</v>
      </c>
      <c r="B19" s="1">
        <v>2432</v>
      </c>
      <c r="C19" t="s">
        <v>820</v>
      </c>
      <c r="E19" s="359">
        <v>1125</v>
      </c>
      <c r="F19" s="1164">
        <v>1349</v>
      </c>
      <c r="G19" s="1150"/>
      <c r="H19" s="1169"/>
      <c r="I19" s="1166"/>
    </row>
    <row r="20" spans="1:9" ht="15.75" x14ac:dyDescent="0.25">
      <c r="A20" t="s">
        <v>887</v>
      </c>
      <c r="B20" s="1">
        <v>2433</v>
      </c>
      <c r="C20" t="s">
        <v>821</v>
      </c>
      <c r="E20" s="359">
        <v>1875</v>
      </c>
      <c r="F20" s="535">
        <v>1104</v>
      </c>
      <c r="G20" s="1150"/>
      <c r="H20" s="1169"/>
      <c r="I20" s="1166"/>
    </row>
    <row r="21" spans="1:9" ht="15.75" x14ac:dyDescent="0.25">
      <c r="A21" t="s">
        <v>887</v>
      </c>
      <c r="B21" s="1">
        <v>2434</v>
      </c>
      <c r="C21" t="s">
        <v>822</v>
      </c>
      <c r="E21" s="359">
        <v>375</v>
      </c>
      <c r="F21" s="535">
        <v>1772</v>
      </c>
      <c r="G21" s="1150"/>
      <c r="H21" s="1169"/>
      <c r="I21" s="1166"/>
    </row>
    <row r="22" spans="1:9" ht="15.75" x14ac:dyDescent="0.25">
      <c r="A22" t="s">
        <v>887</v>
      </c>
      <c r="B22" s="1">
        <v>2435</v>
      </c>
      <c r="C22" t="s">
        <v>823</v>
      </c>
      <c r="E22" s="359"/>
      <c r="F22" s="1164"/>
      <c r="G22" s="1150"/>
      <c r="H22" s="1169"/>
      <c r="I22" s="1166"/>
    </row>
    <row r="23" spans="1:9" ht="5.0999999999999996" customHeight="1" x14ac:dyDescent="0.25">
      <c r="A23" s="1154"/>
      <c r="B23" s="1155"/>
      <c r="C23" s="1154"/>
      <c r="D23" s="1154"/>
      <c r="E23" s="1156"/>
      <c r="F23" s="1156"/>
      <c r="G23" s="1153">
        <f t="shared" si="0"/>
        <v>0</v>
      </c>
      <c r="H23" s="1157"/>
      <c r="I23" s="1157"/>
    </row>
    <row r="24" spans="1:9" ht="5.0999999999999996" customHeight="1" thickBot="1" x14ac:dyDescent="0.3">
      <c r="A24" s="1154"/>
      <c r="B24" s="1155"/>
      <c r="C24" s="1154"/>
      <c r="D24" s="1154"/>
      <c r="E24" s="1156"/>
      <c r="F24" s="1156"/>
      <c r="G24" s="1153">
        <f t="shared" si="0"/>
        <v>0</v>
      </c>
      <c r="H24" s="1157"/>
      <c r="I24" s="1157"/>
    </row>
    <row r="25" spans="1:9" ht="16.5" thickBot="1" x14ac:dyDescent="0.3">
      <c r="A25" t="s">
        <v>887</v>
      </c>
      <c r="B25" s="1159">
        <v>245</v>
      </c>
      <c r="C25" s="423" t="s">
        <v>1158</v>
      </c>
      <c r="E25" s="1162">
        <f>SUM(E26:E29)</f>
        <v>59625</v>
      </c>
      <c r="F25" s="1350">
        <f>SUM(F26:F29)</f>
        <v>23342</v>
      </c>
      <c r="G25" s="1152">
        <f t="shared" si="0"/>
        <v>36283</v>
      </c>
      <c r="H25" s="1170"/>
      <c r="I25" s="1167"/>
    </row>
    <row r="26" spans="1:9" ht="15.75" x14ac:dyDescent="0.25">
      <c r="A26" t="s">
        <v>887</v>
      </c>
      <c r="B26" s="1">
        <v>2451</v>
      </c>
      <c r="C26" t="s">
        <v>819</v>
      </c>
      <c r="E26" s="359">
        <v>52125</v>
      </c>
      <c r="F26" s="1164">
        <v>19222</v>
      </c>
      <c r="G26" s="1150"/>
      <c r="H26" s="1169"/>
      <c r="I26" s="1166"/>
    </row>
    <row r="27" spans="1:9" ht="15.75" x14ac:dyDescent="0.25">
      <c r="A27" t="s">
        <v>887</v>
      </c>
      <c r="B27" s="1">
        <v>2452</v>
      </c>
      <c r="C27" t="s">
        <v>820</v>
      </c>
      <c r="E27" s="359">
        <v>2250</v>
      </c>
      <c r="F27" s="1164">
        <v>1048</v>
      </c>
      <c r="G27" s="1150"/>
      <c r="H27" s="1169"/>
      <c r="I27" s="1166"/>
    </row>
    <row r="28" spans="1:9" ht="15.75" x14ac:dyDescent="0.25">
      <c r="A28" t="s">
        <v>887</v>
      </c>
      <c r="B28" s="1">
        <v>2453</v>
      </c>
      <c r="C28" t="s">
        <v>821</v>
      </c>
      <c r="E28" s="359">
        <v>3000</v>
      </c>
      <c r="F28" s="1164">
        <v>320</v>
      </c>
      <c r="G28" s="1150"/>
      <c r="H28" s="1169"/>
      <c r="I28" s="1166"/>
    </row>
    <row r="29" spans="1:9" ht="15.75" customHeight="1" x14ac:dyDescent="0.25">
      <c r="A29" t="s">
        <v>887</v>
      </c>
      <c r="B29" s="1">
        <v>2454</v>
      </c>
      <c r="C29" t="s">
        <v>822</v>
      </c>
      <c r="E29" s="359">
        <v>2250</v>
      </c>
      <c r="F29" s="1164">
        <v>2752</v>
      </c>
      <c r="G29" s="1150"/>
      <c r="H29" s="1169"/>
      <c r="I29" s="1166"/>
    </row>
    <row r="30" spans="1:9" ht="5.0999999999999996" customHeight="1" x14ac:dyDescent="0.25">
      <c r="A30" s="1154"/>
      <c r="B30" s="1154"/>
      <c r="C30" s="1154"/>
      <c r="D30" s="1154"/>
      <c r="E30" s="1156"/>
      <c r="F30" s="1156"/>
      <c r="G30" s="1150"/>
      <c r="H30" s="1157"/>
      <c r="I30" s="1157"/>
    </row>
    <row r="31" spans="1:9" ht="15.75" customHeight="1" thickBot="1" x14ac:dyDescent="0.3">
      <c r="A31" s="1217" t="s">
        <v>887</v>
      </c>
      <c r="B31" s="1217">
        <v>2461</v>
      </c>
      <c r="C31" s="1217" t="s">
        <v>1172</v>
      </c>
      <c r="D31" s="1217"/>
      <c r="E31" s="1245">
        <v>19500</v>
      </c>
      <c r="F31" s="769">
        <v>18709</v>
      </c>
      <c r="G31" s="1150"/>
      <c r="H31" s="1218"/>
      <c r="I31" s="1218"/>
    </row>
    <row r="32" spans="1:9" ht="17.25" thickTop="1" thickBot="1" x14ac:dyDescent="0.3">
      <c r="A32" s="423"/>
      <c r="E32" s="773"/>
      <c r="F32" s="1171"/>
      <c r="G32" s="1172">
        <f t="shared" si="0"/>
        <v>0</v>
      </c>
      <c r="H32" s="1173"/>
      <c r="I32" s="1174"/>
    </row>
    <row r="33" spans="5:10" ht="17.25" thickTop="1" thickBot="1" x14ac:dyDescent="0.3">
      <c r="E33" s="773">
        <f>SUM(E3,E10,E17,E25,E31)</f>
        <v>191588</v>
      </c>
      <c r="F33" s="1221">
        <f>SUM(F3,F10,F17,F25,F31,F32)</f>
        <v>144421</v>
      </c>
      <c r="G33" s="1222">
        <f t="shared" si="0"/>
        <v>47167</v>
      </c>
      <c r="H33" s="1173">
        <f>SUM(H3:H32)</f>
        <v>0</v>
      </c>
      <c r="I33" s="1184">
        <f>SUM(I3:I32)</f>
        <v>0</v>
      </c>
      <c r="J33" s="961"/>
    </row>
    <row r="34" spans="5:10" ht="15.75" thickTop="1" x14ac:dyDescent="0.25"/>
  </sheetData>
  <hyperlinks>
    <hyperlink ref="C1" location="'résultat analytique 2'!A1" display="RESULTATS A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&amp;L&amp;"-,Gras"&amp;14FFSB
Responsable : R. PARMENTIER&amp;C&amp;"-,Gras"&amp;14 24 POLE CTF CO&amp;R&amp;"-,Gras"&amp;12CONTROLE DE GESTION</oddHeader>
    <oddFooter>&amp;C&amp;"-,Gras"&amp;14TRESORERIE / CONTROLE DE GESTION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32"/>
  <sheetViews>
    <sheetView workbookViewId="0">
      <pane ySplit="3" topLeftCell="A16" activePane="bottomLeft" state="frozen"/>
      <selection pane="bottomLeft" activeCell="B3" sqref="B3"/>
    </sheetView>
  </sheetViews>
  <sheetFormatPr baseColWidth="10" defaultRowHeight="15" x14ac:dyDescent="0.25"/>
  <cols>
    <col min="1" max="1" width="11.140625" customWidth="1"/>
    <col min="2" max="2" width="39.42578125" customWidth="1"/>
    <col min="3" max="5" width="15.7109375" customWidth="1"/>
  </cols>
  <sheetData>
    <row r="2" spans="1:5" ht="15.75" thickBot="1" x14ac:dyDescent="0.3"/>
    <row r="3" spans="1:5" ht="40.5" thickTop="1" thickBot="1" x14ac:dyDescent="0.35">
      <c r="A3" s="941"/>
      <c r="B3" s="942" t="s">
        <v>339</v>
      </c>
      <c r="C3" s="298" t="s">
        <v>1207</v>
      </c>
      <c r="D3" s="534" t="s">
        <v>1224</v>
      </c>
      <c r="E3" s="194" t="s">
        <v>343</v>
      </c>
    </row>
    <row r="4" spans="1:5" s="127" customFormat="1" ht="33.75" customHeight="1" thickTop="1" x14ac:dyDescent="0.25">
      <c r="A4" s="943"/>
      <c r="B4" s="256" t="s">
        <v>0</v>
      </c>
      <c r="C4" s="413"/>
      <c r="D4" s="569"/>
      <c r="E4" s="443"/>
    </row>
    <row r="5" spans="1:5" ht="17.25" x14ac:dyDescent="0.3">
      <c r="A5" s="944">
        <v>2560611</v>
      </c>
      <c r="B5" s="94" t="s">
        <v>258</v>
      </c>
      <c r="C5" s="398">
        <v>49100</v>
      </c>
      <c r="D5" s="570">
        <v>68055</v>
      </c>
      <c r="E5" s="437">
        <f>C5-D5</f>
        <v>-18955</v>
      </c>
    </row>
    <row r="6" spans="1:5" ht="17.25" x14ac:dyDescent="0.3">
      <c r="A6" s="944">
        <v>2560612</v>
      </c>
      <c r="B6" s="94" t="s">
        <v>259</v>
      </c>
      <c r="C6" s="398">
        <v>20900</v>
      </c>
      <c r="D6" s="570">
        <v>47860</v>
      </c>
      <c r="E6" s="437">
        <f t="shared" ref="E6:E9" si="0">C6-D6</f>
        <v>-26960</v>
      </c>
    </row>
    <row r="7" spans="1:5" ht="17.25" x14ac:dyDescent="0.3">
      <c r="A7" s="944">
        <v>2560613</v>
      </c>
      <c r="B7" s="94" t="s">
        <v>260</v>
      </c>
      <c r="C7" s="398">
        <v>3750</v>
      </c>
      <c r="D7" s="570">
        <v>-368</v>
      </c>
      <c r="E7" s="437">
        <f t="shared" si="0"/>
        <v>4118</v>
      </c>
    </row>
    <row r="8" spans="1:5" ht="17.25" x14ac:dyDescent="0.3">
      <c r="A8" s="944">
        <v>2560621</v>
      </c>
      <c r="B8" s="94" t="s">
        <v>261</v>
      </c>
      <c r="C8" s="398">
        <v>8640</v>
      </c>
      <c r="D8" s="570">
        <v>4820</v>
      </c>
      <c r="E8" s="437">
        <f t="shared" si="0"/>
        <v>3820</v>
      </c>
    </row>
    <row r="9" spans="1:5" ht="18" thickBot="1" x14ac:dyDescent="0.35">
      <c r="A9" s="945"/>
      <c r="B9" s="94" t="s">
        <v>262</v>
      </c>
      <c r="C9" s="398">
        <v>15000</v>
      </c>
      <c r="D9" s="570">
        <v>15000</v>
      </c>
      <c r="E9" s="437">
        <f t="shared" si="0"/>
        <v>0</v>
      </c>
    </row>
    <row r="10" spans="1:5" ht="21" x14ac:dyDescent="0.25">
      <c r="A10" s="14"/>
      <c r="B10" s="256" t="s">
        <v>7</v>
      </c>
      <c r="C10" s="414">
        <f>SUM(C5:C9)</f>
        <v>97390</v>
      </c>
      <c r="D10" s="571">
        <f>SUM(D5:D9)</f>
        <v>135367</v>
      </c>
      <c r="E10" s="444">
        <f>C10-D10</f>
        <v>-37977</v>
      </c>
    </row>
    <row r="11" spans="1:5" ht="5.0999999999999996" customHeight="1" x14ac:dyDescent="0.3">
      <c r="A11" s="946"/>
      <c r="B11" s="95"/>
      <c r="C11" s="225"/>
      <c r="D11" s="225"/>
      <c r="E11" s="225"/>
    </row>
    <row r="12" spans="1:5" ht="21" x14ac:dyDescent="0.35">
      <c r="A12" s="1528" t="s">
        <v>263</v>
      </c>
      <c r="B12" s="1529"/>
      <c r="C12" s="415"/>
      <c r="D12" s="572"/>
      <c r="E12" s="445"/>
    </row>
    <row r="13" spans="1:5" ht="17.25" x14ac:dyDescent="0.3">
      <c r="A13" s="944">
        <v>2560711</v>
      </c>
      <c r="B13" s="94" t="s">
        <v>1277</v>
      </c>
      <c r="C13" s="398">
        <v>37500</v>
      </c>
      <c r="D13" s="570">
        <v>27340</v>
      </c>
      <c r="E13" s="437">
        <f>C13-D13</f>
        <v>10160</v>
      </c>
    </row>
    <row r="14" spans="1:5" ht="17.25" x14ac:dyDescent="0.3">
      <c r="A14" s="944">
        <v>2560712</v>
      </c>
      <c r="B14" s="94" t="s">
        <v>800</v>
      </c>
      <c r="C14" s="398">
        <v>25000</v>
      </c>
      <c r="D14" s="570">
        <v>20137</v>
      </c>
      <c r="E14" s="437">
        <f t="shared" ref="E14:E20" si="1">C14-D14</f>
        <v>4863</v>
      </c>
    </row>
    <row r="15" spans="1:5" ht="17.25" x14ac:dyDescent="0.3">
      <c r="A15" s="944">
        <v>2560713</v>
      </c>
      <c r="B15" s="94" t="s">
        <v>264</v>
      </c>
      <c r="C15" s="398">
        <v>12500</v>
      </c>
      <c r="D15" s="570">
        <v>9227</v>
      </c>
      <c r="E15" s="437">
        <f t="shared" si="1"/>
        <v>3273</v>
      </c>
    </row>
    <row r="16" spans="1:5" ht="17.25" x14ac:dyDescent="0.3">
      <c r="A16" s="944">
        <v>2560714</v>
      </c>
      <c r="B16" s="94" t="s">
        <v>265</v>
      </c>
      <c r="C16" s="398">
        <v>6700</v>
      </c>
      <c r="D16" s="570">
        <v>1910</v>
      </c>
      <c r="E16" s="437">
        <f t="shared" si="1"/>
        <v>4790</v>
      </c>
    </row>
    <row r="17" spans="1:5" ht="17.25" x14ac:dyDescent="0.3">
      <c r="A17" s="944">
        <v>2560716</v>
      </c>
      <c r="B17" s="94" t="s">
        <v>63</v>
      </c>
      <c r="C17" s="398">
        <v>6820</v>
      </c>
      <c r="D17" s="570">
        <v>5084</v>
      </c>
      <c r="E17" s="437">
        <f t="shared" si="1"/>
        <v>1736</v>
      </c>
    </row>
    <row r="18" spans="1:5" ht="17.25" x14ac:dyDescent="0.3">
      <c r="A18" s="944">
        <v>2560792</v>
      </c>
      <c r="B18" s="94" t="s">
        <v>267</v>
      </c>
      <c r="C18" s="398">
        <v>400</v>
      </c>
      <c r="D18" s="570">
        <v>18</v>
      </c>
      <c r="E18" s="437">
        <f t="shared" si="1"/>
        <v>382</v>
      </c>
    </row>
    <row r="19" spans="1:5" ht="17.25" x14ac:dyDescent="0.3">
      <c r="A19" s="944">
        <v>2560793</v>
      </c>
      <c r="B19" s="94" t="s">
        <v>1096</v>
      </c>
      <c r="C19" s="398">
        <v>750</v>
      </c>
      <c r="D19" s="570"/>
      <c r="E19" s="437">
        <f t="shared" si="1"/>
        <v>750</v>
      </c>
    </row>
    <row r="20" spans="1:5" ht="17.25" x14ac:dyDescent="0.3">
      <c r="A20" s="944">
        <v>2560795</v>
      </c>
      <c r="B20" s="94" t="s">
        <v>266</v>
      </c>
      <c r="C20" s="398">
        <v>2250</v>
      </c>
      <c r="D20" s="570">
        <v>2250</v>
      </c>
      <c r="E20" s="437">
        <f t="shared" si="1"/>
        <v>0</v>
      </c>
    </row>
    <row r="21" spans="1:5" ht="18" thickBot="1" x14ac:dyDescent="0.35">
      <c r="A21" s="944"/>
      <c r="B21" s="94"/>
      <c r="C21" s="398"/>
      <c r="D21" s="570"/>
      <c r="E21" s="437"/>
    </row>
    <row r="22" spans="1:5" ht="21.75" thickTop="1" x14ac:dyDescent="0.25">
      <c r="A22" s="14"/>
      <c r="B22" s="256" t="s">
        <v>268</v>
      </c>
      <c r="C22" s="416">
        <f>SUM(C13:C20)</f>
        <v>91920</v>
      </c>
      <c r="D22" s="573">
        <f>SUM(D13:D21)</f>
        <v>65966</v>
      </c>
      <c r="E22" s="391">
        <f>C22-D22</f>
        <v>25954</v>
      </c>
    </row>
    <row r="23" spans="1:5" ht="5.0999999999999996" customHeight="1" thickBot="1" x14ac:dyDescent="0.35">
      <c r="A23" s="946"/>
      <c r="B23" s="96"/>
      <c r="C23" s="226"/>
      <c r="D23" s="785"/>
      <c r="E23" s="446"/>
    </row>
    <row r="24" spans="1:5" ht="36.75" customHeight="1" thickTop="1" thickBot="1" x14ac:dyDescent="0.3">
      <c r="A24" s="939" t="s">
        <v>269</v>
      </c>
      <c r="B24" s="940"/>
      <c r="C24" s="947">
        <f>C10-C22</f>
        <v>5470</v>
      </c>
      <c r="D24" s="948">
        <f>D10-D22</f>
        <v>69401</v>
      </c>
      <c r="E24" s="949">
        <f>D24-C24</f>
        <v>63931</v>
      </c>
    </row>
    <row r="25" spans="1:5" ht="15.75" customHeight="1" thickTop="1" x14ac:dyDescent="0.25">
      <c r="A25" s="256"/>
      <c r="B25" s="256"/>
      <c r="C25" s="524"/>
      <c r="D25" s="525"/>
      <c r="E25" s="525"/>
    </row>
    <row r="26" spans="1:5" x14ac:dyDescent="0.25">
      <c r="A26" s="79"/>
      <c r="B26" s="79"/>
      <c r="C26" s="227"/>
      <c r="D26" s="227"/>
      <c r="E26" s="227"/>
    </row>
    <row r="27" spans="1:5" ht="15" customHeight="1" x14ac:dyDescent="0.3">
      <c r="A27" s="133"/>
      <c r="B27" s="133"/>
      <c r="C27" s="228"/>
      <c r="D27" s="229"/>
      <c r="E27" s="229"/>
    </row>
    <row r="28" spans="1:5" ht="15.75" customHeight="1" x14ac:dyDescent="0.3">
      <c r="A28" s="147"/>
      <c r="B28" s="151"/>
      <c r="C28" s="230"/>
      <c r="D28" s="228"/>
      <c r="E28" s="228"/>
    </row>
    <row r="29" spans="1:5" ht="18.75" x14ac:dyDescent="0.3">
      <c r="A29" s="147"/>
      <c r="B29" s="151"/>
      <c r="C29" s="230"/>
      <c r="D29" s="228"/>
      <c r="E29" s="228"/>
    </row>
    <row r="30" spans="1:5" ht="18.75" x14ac:dyDescent="0.3">
      <c r="A30" s="147"/>
      <c r="B30" s="151"/>
      <c r="C30" s="230"/>
      <c r="D30" s="228"/>
      <c r="E30" s="228"/>
    </row>
    <row r="31" spans="1:5" x14ac:dyDescent="0.25">
      <c r="A31" s="133"/>
      <c r="B31" s="133"/>
      <c r="C31" s="228"/>
      <c r="D31" s="228"/>
      <c r="E31" s="228"/>
    </row>
    <row r="32" spans="1:5" x14ac:dyDescent="0.25">
      <c r="A32" s="133"/>
      <c r="B32" s="133"/>
      <c r="C32" s="228"/>
      <c r="D32" s="228"/>
      <c r="E32" s="228"/>
    </row>
  </sheetData>
  <mergeCells count="1">
    <mergeCell ref="A12:B12"/>
  </mergeCells>
  <hyperlinks>
    <hyperlink ref="B3" location="'résultat analytique 2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&amp;L&amp;"-,Gras"&amp;14&amp;UFFSB&amp;"-,Normal"&amp;11&amp;U
&amp;"-,Gras"&amp;14&amp;URESPONSABLE : Y.PIRIAC&amp;C&amp;"-,Gras"&amp;14 25-SBM&amp;R&amp;"-,Gras"&amp;12CONTROLE DE GESTION</oddHeader>
    <oddFooter>&amp;L&amp;"-,Gras"code :25606&amp;C&amp;"-,Gras"TRESORERIE/CONTROLE DE GESTION&amp;R&amp;D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3"/>
  <sheetViews>
    <sheetView workbookViewId="0">
      <pane ySplit="1" topLeftCell="A32" activePane="bottomLeft" state="frozen"/>
      <selection pane="bottomLeft" activeCell="B1" sqref="B1"/>
    </sheetView>
  </sheetViews>
  <sheetFormatPr baseColWidth="10" defaultRowHeight="15" x14ac:dyDescent="0.25"/>
  <cols>
    <col min="1" max="1" width="9.7109375" customWidth="1"/>
    <col min="2" max="2" width="48.85546875" customWidth="1"/>
    <col min="3" max="3" width="12.7109375" customWidth="1"/>
    <col min="4" max="4" width="12.7109375" style="117" customWidth="1"/>
    <col min="5" max="5" width="12.7109375" style="228" customWidth="1"/>
    <col min="6" max="8" width="12.7109375" customWidth="1"/>
  </cols>
  <sheetData>
    <row r="1" spans="1:8" ht="66" customHeight="1" thickTop="1" thickBot="1" x14ac:dyDescent="0.3">
      <c r="B1" s="292" t="s">
        <v>337</v>
      </c>
      <c r="C1" s="298" t="s">
        <v>1207</v>
      </c>
      <c r="D1" s="691" t="s">
        <v>1211</v>
      </c>
      <c r="E1" s="686" t="s">
        <v>343</v>
      </c>
      <c r="F1" s="494" t="s">
        <v>330</v>
      </c>
      <c r="G1" s="1175" t="s">
        <v>1227</v>
      </c>
      <c r="H1" s="1176" t="s">
        <v>895</v>
      </c>
    </row>
    <row r="2" spans="1:8" ht="21" thickTop="1" thickBot="1" x14ac:dyDescent="0.35">
      <c r="A2" s="1530" t="s">
        <v>734</v>
      </c>
      <c r="B2" s="1530"/>
      <c r="C2" s="418">
        <f>SUM(C3:C10)</f>
        <v>25200</v>
      </c>
      <c r="D2" s="733">
        <f>SUM(D3:D10)</f>
        <v>8528</v>
      </c>
      <c r="E2" s="734">
        <f>SUM(C2-D2)</f>
        <v>16672</v>
      </c>
      <c r="F2" s="1001">
        <f>SUM(F3:F10)</f>
        <v>0</v>
      </c>
      <c r="G2" s="1179">
        <f>SUM(G3:G10)</f>
        <v>0</v>
      </c>
      <c r="H2" s="1182">
        <v>0</v>
      </c>
    </row>
    <row r="3" spans="1:8" ht="16.5" thickTop="1" x14ac:dyDescent="0.25">
      <c r="A3" s="29">
        <v>260101</v>
      </c>
      <c r="B3" s="30" t="s">
        <v>735</v>
      </c>
      <c r="C3" s="374">
        <v>4000</v>
      </c>
      <c r="D3" s="1065"/>
      <c r="E3" s="1329"/>
      <c r="F3" s="938"/>
      <c r="G3" s="1180"/>
      <c r="H3" s="1183"/>
    </row>
    <row r="4" spans="1:8" ht="15.75" x14ac:dyDescent="0.25">
      <c r="A4" s="29">
        <v>260102</v>
      </c>
      <c r="B4" s="30"/>
      <c r="C4" s="374"/>
      <c r="D4" s="1065"/>
      <c r="E4" s="1329"/>
      <c r="F4" s="938"/>
      <c r="G4" s="1180"/>
      <c r="H4" s="1183"/>
    </row>
    <row r="5" spans="1:8" ht="15.75" x14ac:dyDescent="0.25">
      <c r="A5" s="29">
        <v>260103</v>
      </c>
      <c r="B5" s="30" t="s">
        <v>1171</v>
      </c>
      <c r="C5" s="374">
        <v>16000</v>
      </c>
      <c r="D5" s="1065">
        <v>6973</v>
      </c>
      <c r="E5" s="1329"/>
      <c r="F5" s="938"/>
      <c r="G5" s="1180"/>
      <c r="H5" s="1183"/>
    </row>
    <row r="6" spans="1:8" ht="15.75" x14ac:dyDescent="0.25">
      <c r="A6" s="29">
        <v>260104</v>
      </c>
      <c r="B6" s="30" t="s">
        <v>806</v>
      </c>
      <c r="C6" s="374"/>
      <c r="D6" s="1065"/>
      <c r="E6" s="1329"/>
      <c r="F6" s="938"/>
      <c r="G6" s="1180"/>
      <c r="H6" s="1183"/>
    </row>
    <row r="7" spans="1:8" ht="15.75" x14ac:dyDescent="0.25">
      <c r="A7" s="29">
        <v>260105</v>
      </c>
      <c r="B7" s="30" t="s">
        <v>807</v>
      </c>
      <c r="C7" s="374">
        <v>4000</v>
      </c>
      <c r="D7" s="1065"/>
      <c r="E7" s="1329"/>
      <c r="F7" s="938"/>
      <c r="G7" s="1180"/>
      <c r="H7" s="1183"/>
    </row>
    <row r="8" spans="1:8" ht="15.75" x14ac:dyDescent="0.25">
      <c r="A8" s="29">
        <v>260106</v>
      </c>
      <c r="B8" s="30" t="s">
        <v>1143</v>
      </c>
      <c r="C8" s="374"/>
      <c r="D8" s="1065">
        <v>436</v>
      </c>
      <c r="E8" s="1329"/>
      <c r="F8" s="938"/>
      <c r="G8" s="1180"/>
      <c r="H8" s="1183"/>
    </row>
    <row r="9" spans="1:8" ht="15.75" x14ac:dyDescent="0.25">
      <c r="A9" s="29">
        <v>260107</v>
      </c>
      <c r="B9" s="30" t="s">
        <v>736</v>
      </c>
      <c r="C9" s="374">
        <v>700</v>
      </c>
      <c r="D9" s="1065">
        <v>1119</v>
      </c>
      <c r="E9" s="1329"/>
      <c r="F9" s="938">
        <v>0</v>
      </c>
      <c r="G9" s="1180"/>
      <c r="H9" s="1183"/>
    </row>
    <row r="10" spans="1:8" ht="19.5" thickBot="1" x14ac:dyDescent="0.35">
      <c r="A10" s="29">
        <v>260108</v>
      </c>
      <c r="B10" s="30" t="s">
        <v>808</v>
      </c>
      <c r="C10" s="374">
        <v>500</v>
      </c>
      <c r="D10" s="1065"/>
      <c r="E10" s="1329"/>
      <c r="F10" s="635"/>
      <c r="G10" s="1180"/>
      <c r="H10" s="1183"/>
    </row>
    <row r="11" spans="1:8" ht="21.75" thickTop="1" thickBot="1" x14ac:dyDescent="0.45">
      <c r="A11" s="7" t="s">
        <v>737</v>
      </c>
      <c r="C11" s="1227">
        <f>SUM(C12:C17)</f>
        <v>3100</v>
      </c>
      <c r="D11" s="1228">
        <f>SUM(D12:D17)</f>
        <v>0</v>
      </c>
      <c r="E11" s="734">
        <f t="shared" ref="E11:E41" si="0">SUM(C11-D11)</f>
        <v>3100</v>
      </c>
      <c r="F11" s="1002"/>
      <c r="G11" s="1173">
        <f>SUM(G12:G17)</f>
        <v>0</v>
      </c>
      <c r="H11" s="1184">
        <f>SUM(H12:H17)</f>
        <v>0</v>
      </c>
    </row>
    <row r="12" spans="1:8" ht="19.5" thickTop="1" x14ac:dyDescent="0.3">
      <c r="A12" s="632">
        <v>260201</v>
      </c>
      <c r="B12" s="33" t="s">
        <v>1248</v>
      </c>
      <c r="C12" s="619">
        <v>1800</v>
      </c>
      <c r="D12" s="1065"/>
      <c r="E12" s="1330"/>
      <c r="F12" s="635"/>
      <c r="G12" s="1180"/>
      <c r="H12" s="1183"/>
    </row>
    <row r="13" spans="1:8" ht="18.75" x14ac:dyDescent="0.3">
      <c r="A13" s="632">
        <v>260202</v>
      </c>
      <c r="B13" s="33" t="s">
        <v>1249</v>
      </c>
      <c r="C13" s="619">
        <v>1000</v>
      </c>
      <c r="D13" s="1065"/>
      <c r="E13" s="1330"/>
      <c r="F13" s="635"/>
      <c r="G13" s="1180"/>
      <c r="H13" s="1183"/>
    </row>
    <row r="14" spans="1:8" ht="18.75" x14ac:dyDescent="0.3">
      <c r="A14" s="632">
        <v>260203</v>
      </c>
      <c r="B14" s="33"/>
      <c r="C14" s="619"/>
      <c r="D14" s="1065"/>
      <c r="E14" s="1330"/>
      <c r="F14" s="635"/>
      <c r="G14" s="1180"/>
      <c r="H14" s="1183"/>
    </row>
    <row r="15" spans="1:8" ht="18.75" x14ac:dyDescent="0.3">
      <c r="A15" s="632">
        <v>260204</v>
      </c>
      <c r="B15" s="33"/>
      <c r="C15" s="619"/>
      <c r="D15" s="1065"/>
      <c r="E15" s="1330"/>
      <c r="F15" s="635"/>
      <c r="G15" s="1180"/>
      <c r="H15" s="1183"/>
    </row>
    <row r="16" spans="1:8" ht="18.75" x14ac:dyDescent="0.3">
      <c r="A16" s="632">
        <v>260206</v>
      </c>
      <c r="B16" s="55" t="s">
        <v>738</v>
      </c>
      <c r="C16" s="619">
        <v>300</v>
      </c>
      <c r="D16" s="1065"/>
      <c r="E16" s="1330"/>
      <c r="F16" s="635"/>
      <c r="G16" s="1180"/>
      <c r="H16" s="1183"/>
    </row>
    <row r="17" spans="1:8" ht="19.5" thickBot="1" x14ac:dyDescent="0.35">
      <c r="A17" s="51"/>
      <c r="B17" s="43"/>
      <c r="C17" s="619"/>
      <c r="D17" s="1065"/>
      <c r="E17" s="1330"/>
      <c r="F17" s="635"/>
      <c r="G17" s="1180"/>
      <c r="H17" s="1183"/>
    </row>
    <row r="18" spans="1:8" ht="21" thickTop="1" thickBot="1" x14ac:dyDescent="0.3">
      <c r="A18" s="215" t="s">
        <v>739</v>
      </c>
      <c r="B18" s="126"/>
      <c r="C18" s="1229">
        <f>SUM(C19,C20,C21,C26,C27,C28,C29)</f>
        <v>3500</v>
      </c>
      <c r="D18" s="1230">
        <f>SUM(D19:D29)</f>
        <v>0</v>
      </c>
      <c r="E18" s="734">
        <f t="shared" si="0"/>
        <v>3500</v>
      </c>
      <c r="F18" s="1001">
        <f>SUM(F19:F29)</f>
        <v>0</v>
      </c>
      <c r="G18" s="1179">
        <f>SUM(G19:G29)</f>
        <v>0</v>
      </c>
      <c r="H18" s="1182">
        <v>0</v>
      </c>
    </row>
    <row r="19" spans="1:8" ht="19.5" thickTop="1" x14ac:dyDescent="0.3">
      <c r="A19" s="614">
        <v>260301</v>
      </c>
      <c r="B19" s="615" t="s">
        <v>1250</v>
      </c>
      <c r="C19" s="374">
        <v>500</v>
      </c>
      <c r="D19" s="1231"/>
      <c r="E19" s="1330"/>
      <c r="F19" s="635"/>
      <c r="G19" s="1180"/>
      <c r="H19" s="1183"/>
    </row>
    <row r="20" spans="1:8" ht="15.75" x14ac:dyDescent="0.25">
      <c r="A20" s="614">
        <v>260302</v>
      </c>
      <c r="B20" s="615" t="s">
        <v>1251</v>
      </c>
      <c r="C20" s="374">
        <v>500</v>
      </c>
      <c r="D20" s="1231"/>
      <c r="E20" s="1330"/>
      <c r="F20" s="938"/>
      <c r="G20" s="1180"/>
      <c r="H20" s="1183"/>
    </row>
    <row r="21" spans="1:8" ht="15.75" x14ac:dyDescent="0.25">
      <c r="A21" s="614">
        <v>260310</v>
      </c>
      <c r="B21" s="615" t="s">
        <v>1252</v>
      </c>
      <c r="C21" s="360">
        <f>SUM(C22:C25)</f>
        <v>2000</v>
      </c>
      <c r="D21" s="1231"/>
      <c r="E21" s="1330"/>
      <c r="F21" s="938"/>
      <c r="G21" s="1180"/>
      <c r="H21" s="1183"/>
    </row>
    <row r="22" spans="1:8" ht="15.75" x14ac:dyDescent="0.25">
      <c r="A22" s="614">
        <v>260311</v>
      </c>
      <c r="B22" s="615" t="s">
        <v>1253</v>
      </c>
      <c r="C22" s="374">
        <v>500</v>
      </c>
      <c r="D22" s="1231"/>
      <c r="E22" s="1330"/>
      <c r="F22" s="938"/>
      <c r="G22" s="1180"/>
      <c r="H22" s="1183"/>
    </row>
    <row r="23" spans="1:8" ht="15.75" x14ac:dyDescent="0.25">
      <c r="A23" s="614">
        <v>260312</v>
      </c>
      <c r="B23" s="615" t="s">
        <v>1254</v>
      </c>
      <c r="C23" s="374">
        <v>500</v>
      </c>
      <c r="D23" s="1231"/>
      <c r="E23" s="1330"/>
      <c r="F23" s="938"/>
      <c r="G23" s="1180"/>
      <c r="H23" s="1183"/>
    </row>
    <row r="24" spans="1:8" ht="15.75" x14ac:dyDescent="0.25">
      <c r="A24" s="614">
        <v>260313</v>
      </c>
      <c r="B24" s="615" t="s">
        <v>1255</v>
      </c>
      <c r="C24" s="374">
        <v>500</v>
      </c>
      <c r="D24" s="1231"/>
      <c r="E24" s="1330"/>
      <c r="F24" s="938"/>
      <c r="G24" s="1180"/>
      <c r="H24" s="1183"/>
    </row>
    <row r="25" spans="1:8" ht="15.75" x14ac:dyDescent="0.25">
      <c r="A25" s="614">
        <v>260314</v>
      </c>
      <c r="B25" s="615" t="s">
        <v>1256</v>
      </c>
      <c r="C25" s="374">
        <v>500</v>
      </c>
      <c r="D25" s="1231"/>
      <c r="E25" s="1330"/>
      <c r="F25" s="938"/>
      <c r="G25" s="1180"/>
      <c r="H25" s="1183"/>
    </row>
    <row r="26" spans="1:8" ht="15.75" x14ac:dyDescent="0.25">
      <c r="A26" s="614">
        <v>260303</v>
      </c>
      <c r="B26" s="127" t="s">
        <v>839</v>
      </c>
      <c r="C26" s="619">
        <v>0</v>
      </c>
      <c r="D26" s="1232"/>
      <c r="E26" s="1330"/>
      <c r="F26" s="938"/>
      <c r="G26" s="1180"/>
      <c r="H26" s="1183"/>
    </row>
    <row r="27" spans="1:8" ht="15.75" x14ac:dyDescent="0.25">
      <c r="A27" s="614">
        <v>260306</v>
      </c>
      <c r="B27" s="127" t="s">
        <v>809</v>
      </c>
      <c r="C27" s="619"/>
      <c r="D27" s="1232"/>
      <c r="E27" s="1330"/>
      <c r="F27" s="938"/>
      <c r="G27" s="1180"/>
      <c r="H27" s="1183"/>
    </row>
    <row r="28" spans="1:8" ht="18.75" x14ac:dyDescent="0.3">
      <c r="A28" s="614">
        <v>260307</v>
      </c>
      <c r="B28" s="127" t="s">
        <v>810</v>
      </c>
      <c r="C28" s="619">
        <v>500</v>
      </c>
      <c r="D28" s="1232"/>
      <c r="E28" s="1330"/>
      <c r="F28" s="635"/>
      <c r="G28" s="1180"/>
      <c r="H28" s="1183"/>
    </row>
    <row r="29" spans="1:8" ht="19.5" thickBot="1" x14ac:dyDescent="0.35">
      <c r="A29" s="614"/>
      <c r="B29" s="127"/>
      <c r="C29" s="619"/>
      <c r="D29" s="1232"/>
      <c r="E29" s="1330"/>
      <c r="F29" s="635"/>
      <c r="G29" s="1180"/>
      <c r="H29" s="1183"/>
    </row>
    <row r="30" spans="1:8" ht="21" thickTop="1" thickBot="1" x14ac:dyDescent="0.3">
      <c r="A30" s="633" t="s">
        <v>740</v>
      </c>
      <c r="B30" s="128"/>
      <c r="C30" s="637">
        <f>SUM(C31:C33)</f>
        <v>4700</v>
      </c>
      <c r="D30" s="1233">
        <f>SUM(D31:D33)</f>
        <v>2100</v>
      </c>
      <c r="E30" s="734">
        <f t="shared" si="0"/>
        <v>2600</v>
      </c>
      <c r="F30" s="1000">
        <f>SUM(F31:F33)</f>
        <v>0</v>
      </c>
      <c r="G30" s="1179">
        <v>0</v>
      </c>
      <c r="H30" s="1182">
        <f>SUM(H31:H33)</f>
        <v>0</v>
      </c>
    </row>
    <row r="31" spans="1:8" ht="16.5" thickTop="1" x14ac:dyDescent="0.25">
      <c r="A31" s="614">
        <v>260404</v>
      </c>
      <c r="B31" s="634" t="s">
        <v>1258</v>
      </c>
      <c r="C31" s="619">
        <v>2700</v>
      </c>
      <c r="D31" s="1232"/>
      <c r="E31" s="1330"/>
      <c r="F31" s="938"/>
      <c r="G31" s="1180"/>
      <c r="H31" s="1183"/>
    </row>
    <row r="32" spans="1:8" ht="15.75" x14ac:dyDescent="0.25">
      <c r="A32" s="614">
        <v>260407</v>
      </c>
      <c r="B32" s="615" t="s">
        <v>1259</v>
      </c>
      <c r="C32" s="374"/>
      <c r="D32" s="1231"/>
      <c r="E32" s="1330"/>
      <c r="F32" s="938">
        <v>0</v>
      </c>
      <c r="G32" s="1180"/>
      <c r="H32" s="1183"/>
    </row>
    <row r="33" spans="1:12" ht="19.5" thickBot="1" x14ac:dyDescent="0.35">
      <c r="A33" s="614">
        <v>260408</v>
      </c>
      <c r="B33" s="615" t="s">
        <v>1257</v>
      </c>
      <c r="C33" s="374">
        <v>2000</v>
      </c>
      <c r="D33" s="1231">
        <v>2100</v>
      </c>
      <c r="E33" s="1331"/>
      <c r="F33" s="635"/>
      <c r="G33" s="1180"/>
      <c r="H33" s="1183"/>
      <c r="L33" s="355"/>
    </row>
    <row r="34" spans="1:12" ht="20.25" thickTop="1" thickBot="1" x14ac:dyDescent="0.35">
      <c r="A34" s="1531" t="s">
        <v>741</v>
      </c>
      <c r="B34" s="1531"/>
      <c r="C34" s="1234">
        <f>SUM(C35:C40)</f>
        <v>4000</v>
      </c>
      <c r="D34" s="1235">
        <f>SUM(D36:D40)</f>
        <v>2846</v>
      </c>
      <c r="E34" s="1238">
        <f t="shared" si="0"/>
        <v>1154</v>
      </c>
      <c r="F34" s="1001">
        <f>SUM(F35:F40)</f>
        <v>0</v>
      </c>
      <c r="G34" s="1179"/>
      <c r="H34" s="1182"/>
    </row>
    <row r="35" spans="1:12" ht="5.0999999999999996" customHeight="1" thickTop="1" x14ac:dyDescent="0.4">
      <c r="A35" s="131"/>
      <c r="B35" s="181"/>
      <c r="C35" s="480"/>
      <c r="D35" s="1236"/>
      <c r="E35" s="1332">
        <f t="shared" si="0"/>
        <v>0</v>
      </c>
      <c r="F35" s="635"/>
      <c r="G35" s="1180"/>
      <c r="H35" s="1183"/>
    </row>
    <row r="36" spans="1:12" ht="18.75" x14ac:dyDescent="0.3">
      <c r="A36" s="131">
        <v>260501</v>
      </c>
      <c r="B36" s="181" t="s">
        <v>1151</v>
      </c>
      <c r="C36" s="406">
        <v>3500</v>
      </c>
      <c r="D36" s="1237">
        <v>2325</v>
      </c>
      <c r="E36" s="1330"/>
      <c r="F36" s="635"/>
      <c r="G36" s="1180"/>
      <c r="H36" s="1183"/>
    </row>
    <row r="37" spans="1:12" ht="15.75" x14ac:dyDescent="0.25">
      <c r="A37" s="131">
        <v>260502</v>
      </c>
      <c r="B37" s="181" t="s">
        <v>811</v>
      </c>
      <c r="C37" s="406">
        <v>500</v>
      </c>
      <c r="D37" s="1237">
        <v>521</v>
      </c>
      <c r="E37" s="1330"/>
      <c r="F37" s="938"/>
      <c r="G37" s="1180"/>
      <c r="H37" s="1183"/>
    </row>
    <row r="38" spans="1:12" ht="18.75" x14ac:dyDescent="0.3">
      <c r="A38" s="131">
        <v>260503</v>
      </c>
      <c r="B38" s="181" t="s">
        <v>817</v>
      </c>
      <c r="C38" s="406"/>
      <c r="D38" s="1237"/>
      <c r="E38" s="1330"/>
      <c r="F38" s="635"/>
      <c r="G38" s="1180"/>
      <c r="H38" s="1183"/>
    </row>
    <row r="39" spans="1:12" ht="18.75" x14ac:dyDescent="0.3">
      <c r="A39" s="131">
        <v>260504</v>
      </c>
      <c r="B39" s="181" t="s">
        <v>804</v>
      </c>
      <c r="C39" s="406"/>
      <c r="D39" s="1237"/>
      <c r="E39" s="1330"/>
      <c r="F39" s="635"/>
      <c r="G39" s="1180"/>
      <c r="H39" s="1183"/>
    </row>
    <row r="40" spans="1:12" ht="19.5" thickBot="1" x14ac:dyDescent="0.35">
      <c r="A40" s="131">
        <v>260505</v>
      </c>
      <c r="B40" s="181" t="s">
        <v>805</v>
      </c>
      <c r="C40" s="406"/>
      <c r="D40" s="1237"/>
      <c r="E40" s="1330"/>
      <c r="F40" s="635"/>
      <c r="G40" s="1180"/>
      <c r="H40" s="1183"/>
    </row>
    <row r="41" spans="1:12" ht="37.5" customHeight="1" thickTop="1" thickBot="1" x14ac:dyDescent="0.3">
      <c r="A41" s="1532" t="s">
        <v>674</v>
      </c>
      <c r="B41" s="1533"/>
      <c r="C41" s="1240">
        <f>SUM(C34,C30,C18,C11,C2)</f>
        <v>40500</v>
      </c>
      <c r="D41" s="1241">
        <f>+D2+D11+D18+D30+D34</f>
        <v>13474</v>
      </c>
      <c r="E41" s="734">
        <f t="shared" si="0"/>
        <v>27026</v>
      </c>
      <c r="F41" s="999">
        <f>SUM(F2,F18,F30,F34)</f>
        <v>0</v>
      </c>
      <c r="G41" s="1181">
        <f>SUM(G2,G11,G18,G30,G34)</f>
        <v>0</v>
      </c>
      <c r="H41" s="1185">
        <f>SUM(H2,H18,H30,H34)</f>
        <v>0</v>
      </c>
    </row>
    <row r="42" spans="1:12" ht="20.100000000000001" customHeight="1" thickTop="1" x14ac:dyDescent="0.3">
      <c r="C42" s="424"/>
    </row>
    <row r="43" spans="1:12" ht="20.100000000000001" customHeight="1" x14ac:dyDescent="0.3">
      <c r="C43" s="624"/>
    </row>
  </sheetData>
  <mergeCells count="3">
    <mergeCell ref="A2:B2"/>
    <mergeCell ref="A34:B34"/>
    <mergeCell ref="A41:B41"/>
  </mergeCells>
  <hyperlinks>
    <hyperlink ref="B1" location="'résultat analytique 2'!A1" display=" Résultats A"/>
  </hyperlinks>
  <pageMargins left="0.11811023622047245" right="0.11811023622047245" top="0.59055118110236227" bottom="0.15748031496062992" header="0.31496062992125984" footer="0.31496062992125984"/>
  <pageSetup paperSize="9" scale="75" orientation="portrait" r:id="rId1"/>
  <headerFooter>
    <oddHeader>&amp;L&amp;"-,Gras"&amp;14FFSB
&amp;URESPONSABLE : &amp;C&amp;"-,Gras"&amp;14 26-FORMATION&amp;R&amp;"-,Gras"&amp;12CONTROLE DE GESTION</oddHeader>
    <oddFooter>&amp;L&amp;"-,Gras"code 26&amp;C&amp;"-,Gras"TRESORERIE/CONTROLE DE GESTION&amp;R
&amp;D</oddFooter>
  </headerFooter>
  <ignoredErrors>
    <ignoredError sqref="C21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7"/>
  <sheetViews>
    <sheetView workbookViewId="0">
      <selection activeCell="B2" sqref="B2"/>
    </sheetView>
  </sheetViews>
  <sheetFormatPr baseColWidth="10" defaultRowHeight="15" x14ac:dyDescent="0.25"/>
  <cols>
    <col min="2" max="2" width="25" bestFit="1" customWidth="1"/>
    <col min="3" max="3" width="18.7109375" bestFit="1" customWidth="1"/>
    <col min="4" max="4" width="18.42578125" bestFit="1" customWidth="1"/>
    <col min="5" max="5" width="15.7109375" customWidth="1"/>
  </cols>
  <sheetData>
    <row r="1" spans="1:5" ht="16.5" thickBot="1" x14ac:dyDescent="0.3">
      <c r="A1" s="961"/>
    </row>
    <row r="2" spans="1:5" ht="54.95" customHeight="1" thickTop="1" thickBot="1" x14ac:dyDescent="0.35">
      <c r="B2" s="277" t="e">
        <f>SUM(#REF!)</f>
        <v>#REF!</v>
      </c>
      <c r="C2" s="1393" t="s">
        <v>1207</v>
      </c>
      <c r="D2" s="1387" t="s">
        <v>1208</v>
      </c>
      <c r="E2" s="1392" t="s">
        <v>343</v>
      </c>
    </row>
    <row r="3" spans="1:5" ht="20.25" thickTop="1" thickBot="1" x14ac:dyDescent="0.35">
      <c r="A3" s="1396">
        <v>2700</v>
      </c>
      <c r="B3" s="1394" t="s">
        <v>232</v>
      </c>
      <c r="C3" s="1386">
        <f>SUM(C4:C7)</f>
        <v>560000</v>
      </c>
      <c r="D3" s="1413">
        <f>SUM(D4:D7)</f>
        <v>126000</v>
      </c>
      <c r="E3" s="1391">
        <f>SUM(C3-D3)</f>
        <v>434000</v>
      </c>
    </row>
    <row r="4" spans="1:5" ht="16.5" thickTop="1" x14ac:dyDescent="0.25">
      <c r="A4" s="1395"/>
      <c r="C4" s="399"/>
      <c r="D4" s="1388"/>
      <c r="E4" s="1150"/>
    </row>
    <row r="5" spans="1:5" ht="15.75" x14ac:dyDescent="0.25">
      <c r="A5" s="1395">
        <v>2701</v>
      </c>
      <c r="B5" s="961" t="s">
        <v>4</v>
      </c>
      <c r="C5" s="1209">
        <v>400000</v>
      </c>
      <c r="D5" s="702">
        <v>126000</v>
      </c>
      <c r="E5" s="1150">
        <f t="shared" ref="E5:E13" si="0">SUM(C5-D5)</f>
        <v>274000</v>
      </c>
    </row>
    <row r="6" spans="1:5" ht="15.75" x14ac:dyDescent="0.25">
      <c r="A6" s="1395">
        <v>2702</v>
      </c>
      <c r="B6" s="961" t="s">
        <v>1228</v>
      </c>
      <c r="C6" s="1209">
        <v>160000</v>
      </c>
      <c r="D6" s="702">
        <v>0</v>
      </c>
      <c r="E6" s="1150">
        <f t="shared" si="0"/>
        <v>160000</v>
      </c>
    </row>
    <row r="7" spans="1:5" ht="16.5" thickBot="1" x14ac:dyDescent="0.3">
      <c r="A7" s="1395"/>
      <c r="C7" s="399"/>
      <c r="D7" s="702"/>
      <c r="E7" s="1150">
        <f t="shared" si="0"/>
        <v>0</v>
      </c>
    </row>
    <row r="8" spans="1:5" ht="20.25" thickTop="1" thickBot="1" x14ac:dyDescent="0.35">
      <c r="A8" s="1396">
        <v>2750</v>
      </c>
      <c r="B8" s="1394" t="s">
        <v>1214</v>
      </c>
      <c r="C8" s="1386">
        <f>SUM(C9:C14)</f>
        <v>580000</v>
      </c>
      <c r="D8" s="1413">
        <f>SUM(D9:D15)</f>
        <v>146489</v>
      </c>
      <c r="E8" s="1391">
        <f t="shared" si="0"/>
        <v>433511</v>
      </c>
    </row>
    <row r="9" spans="1:5" ht="16.5" thickTop="1" x14ac:dyDescent="0.25">
      <c r="A9" s="1395"/>
      <c r="C9" s="399"/>
      <c r="D9" s="702">
        <v>0</v>
      </c>
      <c r="E9" s="1150">
        <f t="shared" si="0"/>
        <v>0</v>
      </c>
    </row>
    <row r="10" spans="1:5" ht="15.75" x14ac:dyDescent="0.25">
      <c r="A10" s="1395">
        <v>2751</v>
      </c>
      <c r="B10" s="961" t="s">
        <v>1215</v>
      </c>
      <c r="C10" s="1209">
        <v>560000</v>
      </c>
      <c r="D10" s="702">
        <v>126000</v>
      </c>
      <c r="E10" s="1150">
        <f t="shared" si="0"/>
        <v>434000</v>
      </c>
    </row>
    <row r="11" spans="1:5" ht="15.75" x14ac:dyDescent="0.25">
      <c r="A11" s="1395">
        <v>2752</v>
      </c>
      <c r="B11" s="961" t="s">
        <v>1261</v>
      </c>
      <c r="C11" s="1209">
        <v>6000</v>
      </c>
      <c r="D11" s="702">
        <v>2303</v>
      </c>
      <c r="E11" s="1150">
        <f t="shared" si="0"/>
        <v>3697</v>
      </c>
    </row>
    <row r="12" spans="1:5" ht="15.75" x14ac:dyDescent="0.25">
      <c r="A12" s="1395">
        <v>2753</v>
      </c>
      <c r="B12" s="961" t="s">
        <v>1262</v>
      </c>
      <c r="C12" s="1209">
        <v>4000</v>
      </c>
      <c r="D12" s="1389">
        <v>1086</v>
      </c>
      <c r="E12" s="1150">
        <f t="shared" si="0"/>
        <v>2914</v>
      </c>
    </row>
    <row r="13" spans="1:5" ht="15.75" x14ac:dyDescent="0.25">
      <c r="A13" s="1395">
        <v>2754</v>
      </c>
      <c r="B13" s="961" t="s">
        <v>1217</v>
      </c>
      <c r="C13" s="1209">
        <v>10000</v>
      </c>
      <c r="D13" s="1389">
        <v>12000</v>
      </c>
      <c r="E13" s="1150">
        <f t="shared" si="0"/>
        <v>-2000</v>
      </c>
    </row>
    <row r="14" spans="1:5" ht="15.75" x14ac:dyDescent="0.25">
      <c r="A14" s="1395">
        <v>2755</v>
      </c>
      <c r="B14" s="961" t="s">
        <v>99</v>
      </c>
      <c r="C14" s="359"/>
      <c r="D14" s="1389">
        <v>798</v>
      </c>
      <c r="E14" s="1150"/>
    </row>
    <row r="15" spans="1:5" ht="16.5" thickBot="1" x14ac:dyDescent="0.3">
      <c r="A15" s="1417">
        <v>2756</v>
      </c>
      <c r="B15" s="961" t="s">
        <v>119</v>
      </c>
      <c r="C15" s="359"/>
      <c r="D15" s="1390">
        <v>4302</v>
      </c>
      <c r="E15" s="1150"/>
    </row>
    <row r="16" spans="1:5" ht="30" customHeight="1" thickTop="1" thickBot="1" x14ac:dyDescent="0.35">
      <c r="B16" s="1158" t="s">
        <v>1216</v>
      </c>
      <c r="C16" s="1386">
        <f>SUM(C3-C8)</f>
        <v>-20000</v>
      </c>
      <c r="D16" s="1413">
        <f>SUM(D3-D8)</f>
        <v>-20489</v>
      </c>
      <c r="E16" s="1391">
        <f>SUM(C16-D16)</f>
        <v>489</v>
      </c>
    </row>
    <row r="17" ht="15.75" thickTop="1" x14ac:dyDescent="0.25"/>
  </sheetData>
  <phoneticPr fontId="44" type="noConversion"/>
  <hyperlinks>
    <hyperlink ref="B2" location="'résultat analytique 2'!A1" display="'résultat analytique 2'!A1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&amp;L&amp;"-,Gras"&amp;14FFSB
Responsable : ANDRE MILANO&amp;C&amp;"-,Gras"&amp;14 27 - LIGUE M 1&amp;R&amp;"-,Gras"&amp;14CONTROLE BUDGET</oddHeader>
    <oddFooter>&amp;LCODE 2700&amp;CTRESORERIE / CONTROLE DE GESTION&amp;R&amp;D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15" zoomScaleNormal="115" workbookViewId="0">
      <selection activeCell="B1" sqref="B1"/>
    </sheetView>
  </sheetViews>
  <sheetFormatPr baseColWidth="10" defaultRowHeight="15" x14ac:dyDescent="0.25"/>
  <cols>
    <col min="3" max="3" width="22.7109375" customWidth="1"/>
    <col min="4" max="4" width="12.7109375" customWidth="1"/>
    <col min="5" max="6" width="12.7109375" style="117" customWidth="1"/>
    <col min="7" max="7" width="12.7109375" customWidth="1"/>
  </cols>
  <sheetData>
    <row r="1" spans="1:7" ht="39" thickTop="1" thickBot="1" x14ac:dyDescent="0.3">
      <c r="A1" t="s">
        <v>936</v>
      </c>
      <c r="B1" s="616" t="s">
        <v>713</v>
      </c>
      <c r="C1" s="617"/>
      <c r="D1" s="736" t="s">
        <v>1039</v>
      </c>
      <c r="E1" s="780" t="s">
        <v>1012</v>
      </c>
      <c r="F1" s="783" t="s">
        <v>343</v>
      </c>
      <c r="G1" s="1201" t="s">
        <v>745</v>
      </c>
    </row>
    <row r="2" spans="1:7" ht="17.25" thickTop="1" thickBot="1" x14ac:dyDescent="0.3">
      <c r="D2" s="618"/>
      <c r="E2" s="1066"/>
      <c r="F2" s="782"/>
      <c r="G2" s="5"/>
    </row>
    <row r="3" spans="1:7" ht="20.25" thickTop="1" thickBot="1" x14ac:dyDescent="0.35">
      <c r="A3" s="1106" t="s">
        <v>717</v>
      </c>
      <c r="B3" s="1149"/>
      <c r="C3" s="592"/>
      <c r="D3" s="735">
        <f>SUM(D5:D9)</f>
        <v>0</v>
      </c>
      <c r="E3" s="781">
        <f>SUM(E4:E10)</f>
        <v>0</v>
      </c>
      <c r="F3" s="784">
        <f>SUM(D3-E3)</f>
        <v>0</v>
      </c>
      <c r="G3" s="776"/>
    </row>
    <row r="4" spans="1:7" ht="19.5" thickTop="1" x14ac:dyDescent="0.3">
      <c r="D4" s="619"/>
      <c r="E4" s="737"/>
      <c r="F4" s="782"/>
      <c r="G4" s="776"/>
    </row>
    <row r="5" spans="1:7" ht="18.75" x14ac:dyDescent="0.3">
      <c r="A5" s="20">
        <v>2811</v>
      </c>
      <c r="B5" t="s">
        <v>888</v>
      </c>
      <c r="D5" s="619"/>
      <c r="E5" s="737">
        <v>0</v>
      </c>
      <c r="F5" s="782">
        <f>SUM(D5-E5)</f>
        <v>0</v>
      </c>
      <c r="G5" s="776"/>
    </row>
    <row r="6" spans="1:7" ht="18.75" x14ac:dyDescent="0.3">
      <c r="A6" s="20">
        <v>2813</v>
      </c>
      <c r="B6" t="s">
        <v>714</v>
      </c>
      <c r="D6" s="619"/>
      <c r="E6" s="737"/>
      <c r="F6" s="782">
        <f t="shared" ref="F6:F9" si="0">SUM(D6-E6)</f>
        <v>0</v>
      </c>
      <c r="G6" s="776"/>
    </row>
    <row r="7" spans="1:7" ht="18.75" x14ac:dyDescent="0.3">
      <c r="A7" s="20">
        <v>2814</v>
      </c>
      <c r="B7" t="s">
        <v>715</v>
      </c>
      <c r="D7" s="619"/>
      <c r="E7" s="737"/>
      <c r="F7" s="782">
        <f t="shared" si="0"/>
        <v>0</v>
      </c>
      <c r="G7" s="776">
        <v>0</v>
      </c>
    </row>
    <row r="8" spans="1:7" ht="18.75" x14ac:dyDescent="0.3">
      <c r="A8" s="20">
        <v>2816</v>
      </c>
      <c r="B8" s="355" t="s">
        <v>716</v>
      </c>
      <c r="D8" s="619"/>
      <c r="E8" s="737"/>
      <c r="F8" s="782">
        <f t="shared" si="0"/>
        <v>0</v>
      </c>
      <c r="G8" s="776"/>
    </row>
    <row r="9" spans="1:7" ht="18.75" x14ac:dyDescent="0.3">
      <c r="A9" s="20">
        <v>2818</v>
      </c>
      <c r="B9" s="355" t="s">
        <v>852</v>
      </c>
      <c r="D9" s="619"/>
      <c r="E9" s="737"/>
      <c r="F9" s="782">
        <f t="shared" si="0"/>
        <v>0</v>
      </c>
      <c r="G9" s="776">
        <v>0</v>
      </c>
    </row>
    <row r="10" spans="1:7" ht="19.5" thickBot="1" x14ac:dyDescent="0.35">
      <c r="A10" s="20"/>
      <c r="D10" s="619"/>
      <c r="E10" s="737"/>
      <c r="F10" s="782"/>
      <c r="G10" s="776"/>
    </row>
    <row r="11" spans="1:7" ht="20.25" thickTop="1" thickBot="1" x14ac:dyDescent="0.35">
      <c r="A11" s="1200" t="s">
        <v>718</v>
      </c>
      <c r="B11" s="1149"/>
      <c r="C11" s="592"/>
      <c r="D11" s="735">
        <f>SUM(D12:D16)</f>
        <v>0</v>
      </c>
      <c r="E11" s="781">
        <f>SUM(E12:E17)</f>
        <v>0</v>
      </c>
      <c r="F11" s="784">
        <f>SUM(D11-E11)</f>
        <v>0</v>
      </c>
      <c r="G11" s="776"/>
    </row>
    <row r="12" spans="1:7" ht="19.5" thickTop="1" x14ac:dyDescent="0.3">
      <c r="A12" s="20">
        <v>2821</v>
      </c>
      <c r="B12" t="s">
        <v>888</v>
      </c>
      <c r="D12" s="619"/>
      <c r="E12" s="737"/>
      <c r="F12" s="782">
        <f t="shared" ref="F12:F16" si="1">SUM(D12-E12)</f>
        <v>0</v>
      </c>
      <c r="G12" s="776"/>
    </row>
    <row r="13" spans="1:7" ht="18.75" x14ac:dyDescent="0.3">
      <c r="A13" s="20">
        <v>2823</v>
      </c>
      <c r="B13" t="s">
        <v>714</v>
      </c>
      <c r="D13" s="619"/>
      <c r="E13" s="737"/>
      <c r="F13" s="782">
        <f t="shared" si="1"/>
        <v>0</v>
      </c>
      <c r="G13" s="776"/>
    </row>
    <row r="14" spans="1:7" ht="18.75" x14ac:dyDescent="0.3">
      <c r="A14" s="20">
        <v>2824</v>
      </c>
      <c r="B14" s="639" t="s">
        <v>715</v>
      </c>
      <c r="D14" s="619"/>
      <c r="E14" s="737"/>
      <c r="F14" s="782">
        <f t="shared" si="1"/>
        <v>0</v>
      </c>
      <c r="G14" s="776">
        <v>0</v>
      </c>
    </row>
    <row r="15" spans="1:7" ht="18.75" x14ac:dyDescent="0.3">
      <c r="A15" s="20">
        <v>2826</v>
      </c>
      <c r="B15" s="355" t="s">
        <v>716</v>
      </c>
      <c r="D15" s="619"/>
      <c r="E15" s="737"/>
      <c r="F15" s="782">
        <f t="shared" si="1"/>
        <v>0</v>
      </c>
      <c r="G15" s="776"/>
    </row>
    <row r="16" spans="1:7" ht="18.75" x14ac:dyDescent="0.3">
      <c r="A16" s="20">
        <v>2828</v>
      </c>
      <c r="B16" s="1031" t="s">
        <v>854</v>
      </c>
      <c r="D16" s="619"/>
      <c r="E16" s="737"/>
      <c r="F16" s="782">
        <f t="shared" si="1"/>
        <v>0</v>
      </c>
      <c r="G16" s="776">
        <v>3000</v>
      </c>
    </row>
    <row r="17" spans="1:7" ht="19.5" thickBot="1" x14ac:dyDescent="0.35">
      <c r="A17" s="20"/>
      <c r="B17" s="639"/>
      <c r="D17" s="998"/>
      <c r="E17" s="737"/>
      <c r="F17" s="782"/>
      <c r="G17" s="776"/>
    </row>
    <row r="18" spans="1:7" ht="20.25" thickTop="1" thickBot="1" x14ac:dyDescent="0.35">
      <c r="A18" s="1200" t="s">
        <v>719</v>
      </c>
      <c r="B18" s="1149"/>
      <c r="C18" s="592"/>
      <c r="D18" s="735">
        <f>SUM(D19:D22)</f>
        <v>0</v>
      </c>
      <c r="E18" s="781">
        <f>SUM(E19:E22)</f>
        <v>0</v>
      </c>
      <c r="F18" s="784">
        <f>SUM(D18-E18)</f>
        <v>0</v>
      </c>
      <c r="G18" s="776"/>
    </row>
    <row r="19" spans="1:7" ht="19.5" thickTop="1" x14ac:dyDescent="0.3">
      <c r="A19" s="20">
        <v>2831</v>
      </c>
      <c r="B19" t="s">
        <v>821</v>
      </c>
      <c r="D19" s="619"/>
      <c r="E19" s="737"/>
      <c r="F19" s="782">
        <f t="shared" ref="F19:F22" si="2">SUM(D19-E19)</f>
        <v>0</v>
      </c>
      <c r="G19" s="776"/>
    </row>
    <row r="20" spans="1:7" ht="18.75" x14ac:dyDescent="0.3">
      <c r="A20" s="20">
        <v>2833</v>
      </c>
      <c r="B20" t="s">
        <v>714</v>
      </c>
      <c r="D20" s="619"/>
      <c r="E20" s="737"/>
      <c r="F20" s="782">
        <f t="shared" si="2"/>
        <v>0</v>
      </c>
      <c r="G20" s="776"/>
    </row>
    <row r="21" spans="1:7" ht="18.75" x14ac:dyDescent="0.3">
      <c r="A21" s="20">
        <v>2836</v>
      </c>
      <c r="B21" s="355" t="s">
        <v>716</v>
      </c>
      <c r="D21" s="619"/>
      <c r="E21" s="737"/>
      <c r="F21" s="782">
        <f t="shared" si="2"/>
        <v>0</v>
      </c>
      <c r="G21" s="776"/>
    </row>
    <row r="22" spans="1:7" ht="18.75" x14ac:dyDescent="0.3">
      <c r="A22" s="20">
        <v>2838</v>
      </c>
      <c r="B22" s="639" t="s">
        <v>853</v>
      </c>
      <c r="D22" s="619"/>
      <c r="E22" s="737"/>
      <c r="F22" s="782">
        <f t="shared" si="2"/>
        <v>0</v>
      </c>
      <c r="G22" s="776">
        <v>0</v>
      </c>
    </row>
    <row r="23" spans="1:7" ht="19.5" thickBot="1" x14ac:dyDescent="0.35">
      <c r="A23" s="20"/>
      <c r="B23" s="639"/>
      <c r="D23" s="619"/>
      <c r="E23" s="737"/>
      <c r="F23" s="782"/>
      <c r="G23" s="776"/>
    </row>
    <row r="24" spans="1:7" ht="20.25" thickTop="1" thickBot="1" x14ac:dyDescent="0.35">
      <c r="A24" s="1106" t="s">
        <v>850</v>
      </c>
      <c r="B24" s="963"/>
      <c r="C24" s="592"/>
      <c r="D24" s="735">
        <f>SUM(D25:D28)</f>
        <v>0</v>
      </c>
      <c r="E24" s="1105">
        <f>SUM(E25:E28)</f>
        <v>0</v>
      </c>
      <c r="F24" s="784">
        <f>SUM(D24-E24)</f>
        <v>0</v>
      </c>
      <c r="G24" s="776"/>
    </row>
    <row r="25" spans="1:7" ht="19.5" thickTop="1" x14ac:dyDescent="0.3">
      <c r="A25" s="20">
        <v>2841</v>
      </c>
      <c r="B25" s="961" t="s">
        <v>888</v>
      </c>
      <c r="D25" s="1008"/>
      <c r="E25" s="962"/>
      <c r="F25" s="926"/>
      <c r="G25" s="776"/>
    </row>
    <row r="26" spans="1:7" ht="18.75" x14ac:dyDescent="0.3">
      <c r="A26" s="20">
        <v>2842</v>
      </c>
      <c r="B26" s="961" t="s">
        <v>889</v>
      </c>
      <c r="D26" s="1008"/>
      <c r="E26" s="962"/>
      <c r="F26" s="926"/>
      <c r="G26" s="776"/>
    </row>
    <row r="27" spans="1:7" ht="18.75" x14ac:dyDescent="0.3">
      <c r="A27" s="20">
        <v>2843</v>
      </c>
      <c r="B27" s="423" t="s">
        <v>716</v>
      </c>
      <c r="D27" s="1008"/>
      <c r="E27" s="1004"/>
      <c r="F27" s="926"/>
      <c r="G27" s="776"/>
    </row>
    <row r="28" spans="1:7" ht="19.5" thickBot="1" x14ac:dyDescent="0.35">
      <c r="A28" s="20">
        <v>28992</v>
      </c>
      <c r="B28" s="423" t="s">
        <v>945</v>
      </c>
      <c r="D28" s="960"/>
      <c r="E28" s="1257">
        <v>0</v>
      </c>
      <c r="F28" s="926"/>
      <c r="G28" s="776"/>
    </row>
    <row r="29" spans="1:7" ht="30" customHeight="1" thickTop="1" thickBot="1" x14ac:dyDescent="0.4">
      <c r="A29" s="1106" t="s">
        <v>890</v>
      </c>
      <c r="B29" s="963"/>
      <c r="C29" s="1005"/>
      <c r="D29" s="927">
        <f>SUM(D3,D11,D18,D24)</f>
        <v>0</v>
      </c>
      <c r="E29" s="927">
        <f>SUM(E3,E11,E18,E24)</f>
        <v>0</v>
      </c>
      <c r="F29" s="784">
        <f>SUM(D29-E29)</f>
        <v>0</v>
      </c>
      <c r="G29" s="1158">
        <f>SUM(G3:G27)</f>
        <v>3000</v>
      </c>
    </row>
    <row r="30" spans="1:7" ht="16.5" thickTop="1" x14ac:dyDescent="0.25">
      <c r="C30" s="423"/>
    </row>
  </sheetData>
  <hyperlinks>
    <hyperlink ref="B1" location="'résultat analytique 2'!A1" display="RESULTATS A"/>
  </hyperlinks>
  <pageMargins left="0.11811023622047245" right="0.11811023622047245" top="0.98425196850393704" bottom="0.74803149606299213" header="0.31496062992125984" footer="0.31496062992125984"/>
  <pageSetup paperSize="9" orientation="portrait" r:id="rId1"/>
  <headerFooter>
    <oddHeader>&amp;L&amp;"-,Gras"&amp;14FFSB
Responsable : R.PARMENTIER&amp;C&amp;"-,Gras"&amp;12SPORTIVE DEVELOPPEMENT ENTREPRISES SANTE&amp;R&amp;"-,Gras"&amp;12CONTROLE DE GESTION</oddHeader>
    <oddFooter>&amp;C&amp;"-,Gras"&amp;12TRESORERIE / CONTROLE DE GESTION&amp;R&amp;D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5" max="5" width="14.5703125" bestFit="1" customWidth="1"/>
    <col min="6" max="6" width="16.140625" style="647" customWidth="1"/>
  </cols>
  <sheetData>
    <row r="1" spans="1:7" ht="40.5" thickTop="1" thickBot="1" x14ac:dyDescent="0.35">
      <c r="A1" s="485" t="s">
        <v>647</v>
      </c>
      <c r="B1" s="97"/>
      <c r="C1" s="97"/>
      <c r="D1" s="98"/>
      <c r="E1" s="298" t="s">
        <v>1207</v>
      </c>
      <c r="F1" s="919"/>
    </row>
    <row r="2" spans="1:7" ht="18.75" thickTop="1" x14ac:dyDescent="0.25">
      <c r="A2" s="99" t="s">
        <v>270</v>
      </c>
      <c r="B2" s="99"/>
      <c r="C2" s="99"/>
      <c r="D2" s="100"/>
      <c r="E2" s="419"/>
      <c r="F2" s="738"/>
    </row>
    <row r="3" spans="1:7" ht="18" x14ac:dyDescent="0.25">
      <c r="A3" s="101"/>
      <c r="B3" s="101"/>
      <c r="C3" s="101"/>
      <c r="D3" s="100"/>
      <c r="E3" s="420"/>
      <c r="F3" s="739"/>
    </row>
    <row r="4" spans="1:7" ht="18" x14ac:dyDescent="0.25">
      <c r="A4" s="118">
        <v>2960311</v>
      </c>
      <c r="B4" s="101" t="s">
        <v>271</v>
      </c>
      <c r="C4" s="101" t="s">
        <v>272</v>
      </c>
      <c r="D4" s="100"/>
      <c r="E4" s="421"/>
      <c r="F4" s="740"/>
    </row>
    <row r="5" spans="1:7" ht="18" x14ac:dyDescent="0.25">
      <c r="A5" s="118">
        <v>2960312</v>
      </c>
      <c r="B5" s="101" t="s">
        <v>273</v>
      </c>
      <c r="C5" s="101"/>
      <c r="D5" s="100"/>
      <c r="E5" s="421"/>
      <c r="F5" s="740"/>
    </row>
    <row r="6" spans="1:7" ht="18" x14ac:dyDescent="0.25">
      <c r="A6" s="118">
        <v>2960313</v>
      </c>
      <c r="B6" s="101" t="s">
        <v>274</v>
      </c>
      <c r="C6" s="101"/>
      <c r="D6" s="100"/>
      <c r="E6" s="421"/>
      <c r="F6" s="740"/>
      <c r="G6" t="s">
        <v>39</v>
      </c>
    </row>
    <row r="7" spans="1:7" ht="18" x14ac:dyDescent="0.25">
      <c r="A7" s="118">
        <v>2960316</v>
      </c>
      <c r="B7" s="101" t="s">
        <v>275</v>
      </c>
      <c r="C7" s="101"/>
      <c r="D7" s="100"/>
      <c r="E7" s="421"/>
      <c r="F7" s="740"/>
    </row>
    <row r="8" spans="1:7" ht="18" x14ac:dyDescent="0.25">
      <c r="A8" s="118">
        <v>2960317</v>
      </c>
      <c r="B8" s="101" t="s">
        <v>276</v>
      </c>
      <c r="C8" s="101"/>
      <c r="D8" s="100"/>
      <c r="E8" s="421"/>
      <c r="F8" s="740"/>
    </row>
    <row r="9" spans="1:7" ht="18" x14ac:dyDescent="0.25">
      <c r="A9" s="118">
        <v>2960315</v>
      </c>
      <c r="B9" s="101" t="s">
        <v>836</v>
      </c>
      <c r="C9" s="101"/>
      <c r="D9" s="100"/>
      <c r="E9" s="421">
        <v>0</v>
      </c>
      <c r="F9" s="740"/>
    </row>
    <row r="10" spans="1:7" ht="18" x14ac:dyDescent="0.25">
      <c r="A10" s="118">
        <v>2960320</v>
      </c>
      <c r="B10" s="101" t="s">
        <v>837</v>
      </c>
      <c r="C10" s="101"/>
      <c r="D10" s="100"/>
      <c r="E10" s="421">
        <v>0</v>
      </c>
      <c r="F10" s="740"/>
    </row>
    <row r="11" spans="1:7" ht="18" x14ac:dyDescent="0.25">
      <c r="A11" s="118">
        <v>2960321</v>
      </c>
      <c r="B11" s="101" t="s">
        <v>183</v>
      </c>
      <c r="C11" s="101"/>
      <c r="D11" s="100"/>
      <c r="E11" s="421">
        <v>0</v>
      </c>
      <c r="F11" s="740"/>
    </row>
    <row r="12" spans="1:7" ht="18" x14ac:dyDescent="0.25">
      <c r="A12" s="118">
        <v>2960322</v>
      </c>
      <c r="B12" s="101" t="s">
        <v>1067</v>
      </c>
      <c r="C12" s="101"/>
      <c r="D12" s="100"/>
      <c r="E12" s="638">
        <v>0</v>
      </c>
      <c r="F12" s="740"/>
    </row>
    <row r="13" spans="1:7" ht="19.5" thickBot="1" x14ac:dyDescent="0.35">
      <c r="A13" s="101"/>
      <c r="B13" s="101" t="s">
        <v>710</v>
      </c>
      <c r="C13" s="102"/>
      <c r="D13" s="103"/>
      <c r="E13" s="422"/>
      <c r="F13" s="741"/>
    </row>
    <row r="14" spans="1:7" ht="19.5" thickTop="1" thickBot="1" x14ac:dyDescent="0.3">
      <c r="A14" s="104"/>
      <c r="B14" s="104"/>
      <c r="C14" s="104"/>
      <c r="D14" s="104"/>
      <c r="E14" s="105"/>
      <c r="F14" s="644"/>
    </row>
    <row r="15" spans="1:7" ht="28.5" customHeight="1" thickTop="1" thickBot="1" x14ac:dyDescent="0.3">
      <c r="A15" s="522"/>
      <c r="B15" s="522"/>
      <c r="C15" s="522"/>
      <c r="D15" s="523"/>
      <c r="E15" s="528">
        <f>SUM(E3:E13)</f>
        <v>0</v>
      </c>
      <c r="F15" s="526">
        <f>SUM(F3:F13)</f>
        <v>0</v>
      </c>
    </row>
    <row r="16" spans="1:7" ht="15.75" customHeight="1" thickTop="1" x14ac:dyDescent="0.25">
      <c r="A16" s="522"/>
      <c r="B16" s="522"/>
      <c r="C16" s="522"/>
      <c r="D16" s="522"/>
      <c r="E16" s="527"/>
      <c r="F16" s="527"/>
    </row>
    <row r="18" spans="1:6" ht="18.75" x14ac:dyDescent="0.3">
      <c r="A18" s="133"/>
      <c r="B18" s="133"/>
      <c r="C18" s="150"/>
      <c r="D18" s="150"/>
      <c r="E18" s="150"/>
      <c r="F18" s="645"/>
    </row>
    <row r="19" spans="1:6" ht="15.75" x14ac:dyDescent="0.25">
      <c r="A19" s="151"/>
      <c r="B19" s="151"/>
      <c r="C19" s="152"/>
      <c r="D19" s="133"/>
      <c r="E19" s="133"/>
      <c r="F19" s="646"/>
    </row>
    <row r="20" spans="1:6" ht="15.75" x14ac:dyDescent="0.25">
      <c r="A20" s="151"/>
      <c r="B20" s="151"/>
      <c r="C20" s="152"/>
      <c r="D20" s="133"/>
      <c r="E20" s="133"/>
      <c r="F20" s="646"/>
    </row>
    <row r="21" spans="1:6" ht="15.75" x14ac:dyDescent="0.25">
      <c r="A21" s="151"/>
      <c r="B21" s="151"/>
      <c r="C21" s="152"/>
      <c r="D21" s="133"/>
      <c r="E21" s="133"/>
      <c r="F21" s="646"/>
    </row>
    <row r="42" spans="6:6" x14ac:dyDescent="0.25">
      <c r="F42" s="647">
        <f>E42-D42</f>
        <v>0</v>
      </c>
    </row>
    <row r="46" spans="6:6" x14ac:dyDescent="0.25">
      <c r="F46" s="647">
        <f>F39+F42+F45</f>
        <v>0</v>
      </c>
    </row>
  </sheetData>
  <phoneticPr fontId="44" type="noConversion"/>
  <hyperlinks>
    <hyperlink ref="A1" location="'résultat analytique 2'!A1" display="RESULTAT A1"/>
  </hyperlink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 xml:space="preserve">&amp;L&amp;"-,Gras"&amp;14FFSB
RESPONSABLE : COMPTABILITE&amp;C&amp;"-,Gras"&amp;14 29 - CHARGES A REPARTIR&amp;R&amp;"-,Gras"&amp;14CONTROLE BUDGET  </oddHeader>
    <oddFooter>&amp;L&amp;"-,Gras"&amp;12Code :29603&amp;C&amp;"-,Gras"&amp;12TRESORERIE GENERALE/CONTROLE DE GESTION&amp;R&amp;"-,Gras"&amp;12JPV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69"/>
  <sheetViews>
    <sheetView zoomScale="91" zoomScaleNormal="91" workbookViewId="0">
      <pane ySplit="1" topLeftCell="A14" activePane="bottomLeft" state="frozen"/>
      <selection pane="bottomLeft"/>
    </sheetView>
  </sheetViews>
  <sheetFormatPr baseColWidth="10" defaultRowHeight="15" x14ac:dyDescent="0.25"/>
  <cols>
    <col min="1" max="1" width="3.140625" customWidth="1"/>
    <col min="2" max="2" width="11.5703125" customWidth="1"/>
    <col min="3" max="3" width="7.42578125" customWidth="1"/>
    <col min="4" max="4" width="10" customWidth="1"/>
    <col min="5" max="5" width="10.28515625" customWidth="1"/>
    <col min="6" max="6" width="14.7109375" style="117" customWidth="1"/>
    <col min="7" max="7" width="14.28515625" style="117" customWidth="1"/>
    <col min="8" max="8" width="14.7109375" style="133" customWidth="1"/>
    <col min="9" max="9" width="11.42578125" style="1" customWidth="1"/>
    <col min="10" max="10" width="7.7109375" bestFit="1" customWidth="1"/>
    <col min="11" max="11" width="12.5703125" bestFit="1" customWidth="1"/>
    <col min="13" max="13" width="21" customWidth="1"/>
  </cols>
  <sheetData>
    <row r="1" spans="1:13" ht="30" customHeight="1" thickTop="1" thickBot="1" x14ac:dyDescent="0.35">
      <c r="A1" s="273" t="s">
        <v>835</v>
      </c>
      <c r="B1" s="67"/>
      <c r="C1" s="186"/>
      <c r="D1" s="186"/>
      <c r="E1" s="186"/>
      <c r="F1" s="745" t="s">
        <v>1207</v>
      </c>
      <c r="G1" s="693" t="s">
        <v>1211</v>
      </c>
      <c r="H1" s="545" t="s">
        <v>863</v>
      </c>
      <c r="I1" s="1425" t="s">
        <v>683</v>
      </c>
      <c r="J1" s="1426"/>
      <c r="K1" s="1427"/>
      <c r="L1" s="1088" t="s">
        <v>865</v>
      </c>
      <c r="M1" s="1080"/>
    </row>
    <row r="2" spans="1:13" ht="18.75" customHeight="1" thickTop="1" thickBot="1" x14ac:dyDescent="0.35">
      <c r="A2" s="285" t="str">
        <f>+A1</f>
        <v xml:space="preserve">                                                                                                                                                                            </v>
      </c>
      <c r="B2" s="2"/>
      <c r="C2" s="932" t="s">
        <v>681</v>
      </c>
      <c r="D2" s="932" t="s">
        <v>681</v>
      </c>
      <c r="E2" s="932" t="s">
        <v>681</v>
      </c>
      <c r="F2" s="978"/>
      <c r="G2" s="979"/>
      <c r="H2" s="574">
        <f>SUM(F2:G2)</f>
        <v>0</v>
      </c>
      <c r="I2" s="1078" t="s">
        <v>1212</v>
      </c>
      <c r="J2" s="1073"/>
      <c r="K2" s="1073"/>
      <c r="L2" s="1089" t="s">
        <v>1213</v>
      </c>
      <c r="M2" s="592"/>
    </row>
    <row r="3" spans="1:13" ht="20.100000000000001" customHeight="1" thickTop="1" thickBot="1" x14ac:dyDescent="0.3">
      <c r="A3" s="284"/>
      <c r="B3" s="2"/>
      <c r="C3" s="933">
        <v>2017</v>
      </c>
      <c r="D3" s="933">
        <v>2018</v>
      </c>
      <c r="E3" s="933">
        <v>2019</v>
      </c>
      <c r="F3" s="746"/>
      <c r="G3" s="742"/>
      <c r="H3" s="233"/>
      <c r="I3" s="593" t="s">
        <v>289</v>
      </c>
      <c r="J3" s="594" t="s">
        <v>322</v>
      </c>
      <c r="K3" s="594" t="s">
        <v>323</v>
      </c>
      <c r="L3" s="1203" t="s">
        <v>866</v>
      </c>
      <c r="M3" s="1204" t="s">
        <v>913</v>
      </c>
    </row>
    <row r="4" spans="1:13" ht="20.100000000000001" customHeight="1" thickTop="1" x14ac:dyDescent="0.25">
      <c r="A4" s="14"/>
      <c r="B4" s="2" t="s">
        <v>838</v>
      </c>
      <c r="C4" s="934">
        <v>97</v>
      </c>
      <c r="D4" s="934">
        <v>95</v>
      </c>
      <c r="E4" s="1086">
        <v>96</v>
      </c>
      <c r="F4" s="975">
        <f>$K$4</f>
        <v>10925</v>
      </c>
      <c r="G4" s="535">
        <v>10925</v>
      </c>
      <c r="H4" s="183">
        <f t="shared" ref="H4:H18" si="0">G4-F4</f>
        <v>0</v>
      </c>
      <c r="I4" s="1086">
        <v>95</v>
      </c>
      <c r="J4" s="1074">
        <v>115</v>
      </c>
      <c r="K4" s="937">
        <f>I4*J4</f>
        <v>10925</v>
      </c>
      <c r="L4" s="1081">
        <v>5</v>
      </c>
      <c r="M4" s="1090">
        <f>SUM(I4*L4)</f>
        <v>475</v>
      </c>
    </row>
    <row r="5" spans="1:13" ht="20.100000000000001" customHeight="1" x14ac:dyDescent="0.25">
      <c r="A5" s="283"/>
      <c r="B5" s="2" t="s">
        <v>864</v>
      </c>
      <c r="C5" s="935">
        <v>886</v>
      </c>
      <c r="D5" s="935">
        <v>825</v>
      </c>
      <c r="E5" s="1083">
        <v>794</v>
      </c>
      <c r="F5" s="975">
        <f>$K$5</f>
        <v>79170</v>
      </c>
      <c r="G5" s="535">
        <v>79170</v>
      </c>
      <c r="H5" s="183">
        <f t="shared" si="0"/>
        <v>0</v>
      </c>
      <c r="I5" s="1083">
        <v>754</v>
      </c>
      <c r="J5" s="580">
        <v>105</v>
      </c>
      <c r="K5" s="937">
        <f>I5*J5</f>
        <v>79170</v>
      </c>
      <c r="L5" s="1081">
        <v>5</v>
      </c>
      <c r="M5" s="1090">
        <f t="shared" ref="M5:M18" si="1">SUM(I5*L5)</f>
        <v>3770</v>
      </c>
    </row>
    <row r="6" spans="1:13" ht="20.100000000000001" customHeight="1" x14ac:dyDescent="0.25">
      <c r="A6" s="283"/>
      <c r="B6" s="2" t="s">
        <v>1040</v>
      </c>
      <c r="C6" s="934">
        <v>42</v>
      </c>
      <c r="D6" s="934">
        <v>44</v>
      </c>
      <c r="E6" s="1084">
        <v>41</v>
      </c>
      <c r="F6" s="299">
        <f>$K$6</f>
        <v>2920</v>
      </c>
      <c r="G6" s="535">
        <v>2920</v>
      </c>
      <c r="H6" s="183">
        <f t="shared" si="0"/>
        <v>0</v>
      </c>
      <c r="I6" s="1084">
        <v>40</v>
      </c>
      <c r="J6" s="580">
        <v>73</v>
      </c>
      <c r="K6" s="937">
        <f t="shared" ref="K6:K18" si="2">I6*J6</f>
        <v>2920</v>
      </c>
      <c r="L6" s="1081">
        <v>4</v>
      </c>
      <c r="M6" s="1090">
        <f t="shared" si="1"/>
        <v>160</v>
      </c>
    </row>
    <row r="7" spans="1:13" ht="20.100000000000001" customHeight="1" x14ac:dyDescent="0.25">
      <c r="A7" s="1256"/>
      <c r="B7" s="109" t="s">
        <v>1041</v>
      </c>
      <c r="C7" s="934">
        <v>239</v>
      </c>
      <c r="D7" s="934">
        <v>187</v>
      </c>
      <c r="E7" s="1084">
        <v>255</v>
      </c>
      <c r="F7" s="299">
        <f>$K$7</f>
        <v>15987</v>
      </c>
      <c r="G7" s="535">
        <v>15987</v>
      </c>
      <c r="H7" s="183">
        <f t="shared" si="0"/>
        <v>0</v>
      </c>
      <c r="I7" s="1084">
        <v>219</v>
      </c>
      <c r="J7" s="1256">
        <v>73</v>
      </c>
      <c r="K7" s="937">
        <f t="shared" si="2"/>
        <v>15987</v>
      </c>
      <c r="L7" s="1081">
        <v>4</v>
      </c>
      <c r="M7" s="1090">
        <f t="shared" si="1"/>
        <v>876</v>
      </c>
    </row>
    <row r="8" spans="1:13" ht="20.100000000000001" customHeight="1" x14ac:dyDescent="0.25">
      <c r="A8" s="283"/>
      <c r="B8" s="2" t="s">
        <v>1042</v>
      </c>
      <c r="C8" s="935">
        <v>5901</v>
      </c>
      <c r="D8" s="935">
        <v>5552</v>
      </c>
      <c r="E8" s="1083">
        <v>5431</v>
      </c>
      <c r="F8" s="299">
        <f>$K$8</f>
        <v>232333.5</v>
      </c>
      <c r="G8" s="535">
        <v>232160</v>
      </c>
      <c r="H8" s="183">
        <f t="shared" si="0"/>
        <v>-173.5</v>
      </c>
      <c r="I8" s="1083">
        <v>5341</v>
      </c>
      <c r="J8" s="580">
        <v>43.5</v>
      </c>
      <c r="K8" s="937">
        <f t="shared" si="2"/>
        <v>232333.5</v>
      </c>
      <c r="L8" s="1081">
        <v>2</v>
      </c>
      <c r="M8" s="1090">
        <f t="shared" si="1"/>
        <v>10682</v>
      </c>
    </row>
    <row r="9" spans="1:13" ht="20.100000000000001" customHeight="1" x14ac:dyDescent="0.25">
      <c r="A9" s="1256"/>
      <c r="B9" s="109" t="s">
        <v>1043</v>
      </c>
      <c r="C9" s="935">
        <v>574</v>
      </c>
      <c r="D9" s="935">
        <v>540</v>
      </c>
      <c r="E9" s="1083">
        <v>488</v>
      </c>
      <c r="F9" s="299">
        <f>$K$9</f>
        <v>22533</v>
      </c>
      <c r="G9" s="535">
        <v>22403</v>
      </c>
      <c r="H9" s="183">
        <f t="shared" si="0"/>
        <v>-130</v>
      </c>
      <c r="I9" s="1083">
        <v>518</v>
      </c>
      <c r="J9" s="1256">
        <v>43.5</v>
      </c>
      <c r="K9" s="937">
        <f t="shared" si="2"/>
        <v>22533</v>
      </c>
      <c r="L9" s="1081">
        <v>2</v>
      </c>
      <c r="M9" s="1090">
        <f t="shared" si="1"/>
        <v>1036</v>
      </c>
    </row>
    <row r="10" spans="1:13" ht="20.100000000000001" customHeight="1" x14ac:dyDescent="0.25">
      <c r="A10" s="283"/>
      <c r="B10" s="2" t="s">
        <v>1044</v>
      </c>
      <c r="C10" s="935">
        <v>29087</v>
      </c>
      <c r="D10" s="935">
        <v>28440</v>
      </c>
      <c r="E10" s="1083">
        <v>27148</v>
      </c>
      <c r="F10" s="299">
        <f>$K$10</f>
        <v>903614.4</v>
      </c>
      <c r="G10" s="535">
        <v>902105</v>
      </c>
      <c r="H10" s="183">
        <f t="shared" si="0"/>
        <v>-1509.4000000000233</v>
      </c>
      <c r="I10" s="1083">
        <v>25744</v>
      </c>
      <c r="J10" s="580">
        <v>35.1</v>
      </c>
      <c r="K10" s="937">
        <f t="shared" si="2"/>
        <v>903614.4</v>
      </c>
      <c r="L10" s="1081">
        <v>2</v>
      </c>
      <c r="M10" s="1090">
        <f t="shared" si="1"/>
        <v>51488</v>
      </c>
    </row>
    <row r="11" spans="1:13" ht="20.100000000000001" customHeight="1" x14ac:dyDescent="0.25">
      <c r="A11" s="1256"/>
      <c r="B11" s="109" t="s">
        <v>1045</v>
      </c>
      <c r="C11" s="935">
        <v>3514</v>
      </c>
      <c r="D11" s="935">
        <v>3642</v>
      </c>
      <c r="E11" s="1083">
        <v>3595</v>
      </c>
      <c r="F11" s="299">
        <f>$K$11</f>
        <v>125412.3</v>
      </c>
      <c r="G11" s="535">
        <v>125096</v>
      </c>
      <c r="H11" s="183">
        <f t="shared" si="0"/>
        <v>-316.30000000000291</v>
      </c>
      <c r="I11" s="1083">
        <v>3573</v>
      </c>
      <c r="J11" s="1256">
        <v>35.1</v>
      </c>
      <c r="K11" s="937">
        <f t="shared" si="2"/>
        <v>125412.3</v>
      </c>
      <c r="L11" s="1081">
        <v>2</v>
      </c>
      <c r="M11" s="1090">
        <f t="shared" si="1"/>
        <v>7146</v>
      </c>
    </row>
    <row r="12" spans="1:13" ht="20.100000000000001" customHeight="1" x14ac:dyDescent="0.25">
      <c r="A12" s="283"/>
      <c r="B12" s="22" t="s">
        <v>1046</v>
      </c>
      <c r="C12" s="936">
        <v>417</v>
      </c>
      <c r="D12" s="936">
        <v>417</v>
      </c>
      <c r="E12" s="1085">
        <v>332</v>
      </c>
      <c r="F12" s="299">
        <f>$K$12</f>
        <v>12516</v>
      </c>
      <c r="G12" s="535">
        <v>12180</v>
      </c>
      <c r="H12" s="183">
        <f t="shared" si="0"/>
        <v>-336</v>
      </c>
      <c r="I12" s="1085">
        <v>298</v>
      </c>
      <c r="J12" s="580">
        <v>42</v>
      </c>
      <c r="K12" s="937">
        <f t="shared" si="2"/>
        <v>12516</v>
      </c>
      <c r="L12" s="1081">
        <v>2</v>
      </c>
      <c r="M12" s="1090">
        <f t="shared" si="1"/>
        <v>596</v>
      </c>
    </row>
    <row r="13" spans="1:13" ht="20.100000000000001" customHeight="1" x14ac:dyDescent="0.25">
      <c r="A13" s="1256"/>
      <c r="B13" s="289" t="s">
        <v>1047</v>
      </c>
      <c r="C13" s="936">
        <v>94</v>
      </c>
      <c r="D13" s="936">
        <v>109</v>
      </c>
      <c r="E13" s="1085">
        <v>125</v>
      </c>
      <c r="F13" s="299">
        <f>$K$13</f>
        <v>4746</v>
      </c>
      <c r="G13" s="535">
        <v>4620</v>
      </c>
      <c r="H13" s="183">
        <f t="shared" si="0"/>
        <v>-126</v>
      </c>
      <c r="I13" s="1085">
        <v>113</v>
      </c>
      <c r="J13" s="1256">
        <v>42</v>
      </c>
      <c r="K13" s="937">
        <f t="shared" si="2"/>
        <v>4746</v>
      </c>
      <c r="L13" s="1081">
        <v>2</v>
      </c>
      <c r="M13" s="1090">
        <f t="shared" si="1"/>
        <v>226</v>
      </c>
    </row>
    <row r="14" spans="1:13" ht="20.100000000000001" customHeight="1" x14ac:dyDescent="0.25">
      <c r="A14" s="283"/>
      <c r="B14" s="22" t="s">
        <v>1048</v>
      </c>
      <c r="C14" s="936">
        <v>263</v>
      </c>
      <c r="D14" s="936">
        <v>237</v>
      </c>
      <c r="E14" s="1085">
        <v>243</v>
      </c>
      <c r="F14" s="299">
        <f>$K$14</f>
        <v>7644</v>
      </c>
      <c r="G14" s="535">
        <v>7140</v>
      </c>
      <c r="H14" s="183">
        <f t="shared" si="0"/>
        <v>-504</v>
      </c>
      <c r="I14" s="1085">
        <v>182</v>
      </c>
      <c r="J14" s="580">
        <v>42</v>
      </c>
      <c r="K14" s="937">
        <f t="shared" si="2"/>
        <v>7644</v>
      </c>
      <c r="L14" s="1081">
        <v>2</v>
      </c>
      <c r="M14" s="1090">
        <f t="shared" si="1"/>
        <v>364</v>
      </c>
    </row>
    <row r="15" spans="1:13" ht="20.100000000000001" customHeight="1" x14ac:dyDescent="0.25">
      <c r="A15" s="1256"/>
      <c r="B15" s="289" t="s">
        <v>1049</v>
      </c>
      <c r="C15" s="936">
        <v>93</v>
      </c>
      <c r="D15" s="936">
        <v>86</v>
      </c>
      <c r="E15" s="1085">
        <v>86</v>
      </c>
      <c r="F15" s="299">
        <f>$K$15</f>
        <v>2982</v>
      </c>
      <c r="G15" s="535">
        <v>2856</v>
      </c>
      <c r="H15" s="183">
        <f t="shared" si="0"/>
        <v>-126</v>
      </c>
      <c r="I15" s="1085">
        <v>71</v>
      </c>
      <c r="J15" s="1256">
        <v>42</v>
      </c>
      <c r="K15" s="937">
        <f t="shared" si="2"/>
        <v>2982</v>
      </c>
      <c r="L15" s="1081">
        <v>2</v>
      </c>
      <c r="M15" s="1090">
        <f t="shared" si="1"/>
        <v>142</v>
      </c>
    </row>
    <row r="16" spans="1:13" ht="20.100000000000001" customHeight="1" x14ac:dyDescent="0.25">
      <c r="A16" s="283"/>
      <c r="B16" s="22">
        <v>-13</v>
      </c>
      <c r="C16" s="936">
        <v>408</v>
      </c>
      <c r="D16" s="936">
        <v>349</v>
      </c>
      <c r="E16" s="1085">
        <v>289</v>
      </c>
      <c r="F16" s="299">
        <f>$K$16</f>
        <v>7540</v>
      </c>
      <c r="G16" s="535">
        <v>7308</v>
      </c>
      <c r="H16" s="183">
        <f t="shared" si="0"/>
        <v>-232</v>
      </c>
      <c r="I16" s="1085">
        <v>260</v>
      </c>
      <c r="J16" s="580">
        <v>29</v>
      </c>
      <c r="K16" s="937">
        <f t="shared" si="2"/>
        <v>7540</v>
      </c>
      <c r="L16" s="1081">
        <v>2</v>
      </c>
      <c r="M16" s="1090">
        <f t="shared" si="1"/>
        <v>520</v>
      </c>
    </row>
    <row r="17" spans="1:16" ht="20.100000000000001" customHeight="1" x14ac:dyDescent="0.25">
      <c r="A17" s="283"/>
      <c r="B17" s="22">
        <v>-11</v>
      </c>
      <c r="C17" s="935">
        <v>363</v>
      </c>
      <c r="D17" s="935">
        <v>364</v>
      </c>
      <c r="E17" s="1083">
        <v>371</v>
      </c>
      <c r="F17" s="299">
        <f>$K$17</f>
        <v>7888</v>
      </c>
      <c r="G17" s="535">
        <v>7685</v>
      </c>
      <c r="H17" s="183">
        <f t="shared" si="0"/>
        <v>-203</v>
      </c>
      <c r="I17" s="1083">
        <v>272</v>
      </c>
      <c r="J17" s="580">
        <v>29</v>
      </c>
      <c r="K17" s="937">
        <f t="shared" si="2"/>
        <v>7888</v>
      </c>
      <c r="L17" s="1081">
        <v>2</v>
      </c>
      <c r="M17" s="1090">
        <f t="shared" si="1"/>
        <v>544</v>
      </c>
    </row>
    <row r="18" spans="1:16" ht="20.100000000000001" customHeight="1" thickBot="1" x14ac:dyDescent="0.3">
      <c r="A18" s="283"/>
      <c r="B18" s="22">
        <v>-9</v>
      </c>
      <c r="C18" s="934">
        <v>284</v>
      </c>
      <c r="D18" s="934">
        <v>278</v>
      </c>
      <c r="E18" s="1084">
        <v>270</v>
      </c>
      <c r="F18" s="299">
        <f>$K$18</f>
        <v>6902</v>
      </c>
      <c r="G18" s="535">
        <v>6641</v>
      </c>
      <c r="H18" s="183">
        <f t="shared" si="0"/>
        <v>-261</v>
      </c>
      <c r="I18" s="1084">
        <v>238</v>
      </c>
      <c r="J18" s="580">
        <v>29</v>
      </c>
      <c r="K18" s="937">
        <f t="shared" si="2"/>
        <v>6902</v>
      </c>
      <c r="L18" s="1081">
        <v>2</v>
      </c>
      <c r="M18" s="1090">
        <f t="shared" si="1"/>
        <v>476</v>
      </c>
    </row>
    <row r="19" spans="1:16" ht="20.100000000000001" customHeight="1" thickTop="1" thickBot="1" x14ac:dyDescent="0.3">
      <c r="A19" s="283"/>
      <c r="B19" s="2"/>
      <c r="C19" s="623">
        <f>SUM(C4:C18)</f>
        <v>42262</v>
      </c>
      <c r="D19" s="623">
        <f>SUM(D4:D18)</f>
        <v>41165</v>
      </c>
      <c r="E19" s="1260">
        <f>SUM(E4:E18)</f>
        <v>39564</v>
      </c>
      <c r="F19" s="1087">
        <f>SUM(F4:F18)</f>
        <v>1443113.2</v>
      </c>
      <c r="G19" s="535">
        <f>SUM(G4:G18)</f>
        <v>1439196</v>
      </c>
      <c r="H19" s="183"/>
      <c r="I19" s="1260">
        <f>SUM(I4:I18)</f>
        <v>37718</v>
      </c>
      <c r="J19" s="189">
        <f>K19/I19</f>
        <v>38.260597062410518</v>
      </c>
      <c r="K19" s="641">
        <f>SUM(K4:K18)</f>
        <v>1443113.2</v>
      </c>
      <c r="L19" s="1080"/>
      <c r="M19" s="1328">
        <f>SUM(M4:M18)</f>
        <v>78501</v>
      </c>
    </row>
    <row r="20" spans="1:16" ht="20.100000000000001" customHeight="1" thickTop="1" thickBot="1" x14ac:dyDescent="0.3">
      <c r="A20" s="283"/>
      <c r="B20" s="80" t="s">
        <v>277</v>
      </c>
      <c r="C20" s="935">
        <v>752</v>
      </c>
      <c r="D20" s="935">
        <v>742</v>
      </c>
      <c r="E20" s="1259">
        <v>728</v>
      </c>
      <c r="F20" s="299">
        <f>$K$20</f>
        <v>17640</v>
      </c>
      <c r="G20" s="535">
        <v>17616</v>
      </c>
      <c r="H20" s="183">
        <f>G20-F20</f>
        <v>-24</v>
      </c>
      <c r="I20" s="1259">
        <v>735</v>
      </c>
      <c r="J20" s="187">
        <v>24</v>
      </c>
      <c r="K20" s="640">
        <f>I20*J20</f>
        <v>17640</v>
      </c>
      <c r="L20" s="1082">
        <v>2</v>
      </c>
      <c r="M20" s="1091">
        <f>SUM(I20*L20)</f>
        <v>1470</v>
      </c>
    </row>
    <row r="21" spans="1:16" ht="20.100000000000001" customHeight="1" thickTop="1" thickBot="1" x14ac:dyDescent="0.3">
      <c r="A21" s="448"/>
      <c r="B21" s="80" t="s">
        <v>278</v>
      </c>
      <c r="C21" s="935">
        <v>6942</v>
      </c>
      <c r="D21" s="935">
        <v>6680</v>
      </c>
      <c r="E21" s="1259">
        <v>6305</v>
      </c>
      <c r="F21" s="975">
        <f>$K$21</f>
        <v>116546</v>
      </c>
      <c r="G21" s="535">
        <v>113145</v>
      </c>
      <c r="H21" s="183">
        <f>G21-F21</f>
        <v>-3401</v>
      </c>
      <c r="I21" s="1259">
        <v>6134</v>
      </c>
      <c r="J21" s="188">
        <v>19</v>
      </c>
      <c r="K21" s="640">
        <f>I21*J21</f>
        <v>116546</v>
      </c>
      <c r="L21" s="1082">
        <v>2</v>
      </c>
      <c r="M21" s="1091">
        <f>SUM(I21*L21)</f>
        <v>12268</v>
      </c>
    </row>
    <row r="22" spans="1:16" ht="20.100000000000001" customHeight="1" thickTop="1" thickBot="1" x14ac:dyDescent="0.3">
      <c r="A22" s="987" t="s">
        <v>321</v>
      </c>
      <c r="B22" s="80"/>
      <c r="C22" s="985">
        <f t="shared" ref="C22" si="3">SUM(C19:C21)</f>
        <v>49956</v>
      </c>
      <c r="D22" s="985">
        <f>SUM(D19:D21)</f>
        <v>48587</v>
      </c>
      <c r="E22" s="1261">
        <f>SUM(E19:E21)</f>
        <v>46597</v>
      </c>
      <c r="F22" s="1087">
        <f>SUM(F19:F21)</f>
        <v>1577299.2</v>
      </c>
      <c r="G22" s="535">
        <f>SUM(G19:G21)</f>
        <v>1569957</v>
      </c>
      <c r="H22" s="183">
        <f>SUM(H4:H21)</f>
        <v>-7342.2000000000262</v>
      </c>
      <c r="I22" s="1261">
        <f>SUM(I19:I21)</f>
        <v>44587</v>
      </c>
      <c r="J22" s="462">
        <f>K22/I22</f>
        <v>35.375764236212348</v>
      </c>
      <c r="K22" s="642">
        <f>SUM(K19:K21)</f>
        <v>1577299.2</v>
      </c>
      <c r="L22" s="1079"/>
      <c r="M22" s="1327">
        <f>SUM(M19:M21)</f>
        <v>92239</v>
      </c>
    </row>
    <row r="23" spans="1:16" ht="20.100000000000001" customHeight="1" thickTop="1" x14ac:dyDescent="0.25">
      <c r="A23" s="1428"/>
      <c r="B23" s="1429"/>
      <c r="C23" s="967"/>
      <c r="D23" s="1295" t="s">
        <v>1061</v>
      </c>
      <c r="E23" s="1295" t="s">
        <v>1062</v>
      </c>
      <c r="F23" s="951">
        <v>25000</v>
      </c>
      <c r="G23" s="535">
        <v>25000</v>
      </c>
      <c r="H23" s="183">
        <f>SUM(G23-F23)</f>
        <v>0</v>
      </c>
      <c r="I23" s="595"/>
      <c r="J23" s="185"/>
      <c r="K23" s="640">
        <f>I23*J23</f>
        <v>0</v>
      </c>
    </row>
    <row r="24" spans="1:16" ht="20.100000000000001" customHeight="1" thickBot="1" x14ac:dyDescent="0.3">
      <c r="A24" s="1223"/>
      <c r="B24" s="1224"/>
      <c r="C24" s="1225"/>
      <c r="D24" s="1296" t="s">
        <v>1063</v>
      </c>
      <c r="E24" s="1225"/>
      <c r="F24" s="1297">
        <v>-91982</v>
      </c>
      <c r="G24" s="535">
        <v>-92239</v>
      </c>
      <c r="H24" s="183">
        <f>SUM(G24-F24)</f>
        <v>-257</v>
      </c>
      <c r="I24" s="936"/>
      <c r="J24" s="185"/>
      <c r="K24" s="1421"/>
    </row>
    <row r="25" spans="1:16" ht="20.100000000000001" customHeight="1" thickTop="1" thickBot="1" x14ac:dyDescent="0.3">
      <c r="A25" s="984" t="s">
        <v>830</v>
      </c>
      <c r="B25" s="2"/>
      <c r="C25" s="108"/>
      <c r="D25" s="108" t="s">
        <v>1205</v>
      </c>
      <c r="E25" s="1225"/>
      <c r="F25" s="1007">
        <v>-20000</v>
      </c>
      <c r="G25" s="983">
        <v>-15000</v>
      </c>
      <c r="H25" s="183">
        <f>SUM(G25-F25)</f>
        <v>5000</v>
      </c>
      <c r="I25" s="997"/>
      <c r="J25" s="461">
        <v>0.5</v>
      </c>
      <c r="K25" s="976">
        <f>SUM(-I25*J25)</f>
        <v>0</v>
      </c>
    </row>
    <row r="26" spans="1:16" ht="20.100000000000001" customHeight="1" thickBot="1" x14ac:dyDescent="0.3">
      <c r="A26" s="984"/>
      <c r="B26" s="2">
        <v>3070197</v>
      </c>
      <c r="C26" s="108" t="s">
        <v>1301</v>
      </c>
      <c r="D26" s="108"/>
      <c r="E26" s="1225"/>
      <c r="F26" s="1534"/>
      <c r="G26" s="983">
        <v>-445870</v>
      </c>
      <c r="H26" s="183"/>
      <c r="I26" s="1535"/>
      <c r="J26" s="1536"/>
      <c r="K26" s="1027"/>
    </row>
    <row r="27" spans="1:16" ht="21" customHeight="1" thickTop="1" x14ac:dyDescent="0.3">
      <c r="A27" s="107"/>
      <c r="B27" s="2"/>
      <c r="C27" s="2"/>
      <c r="D27" s="2"/>
      <c r="E27" s="108"/>
      <c r="F27" s="980">
        <f>SUM(F22:F25)</f>
        <v>1490317.2</v>
      </c>
      <c r="G27" s="981">
        <f>SUM(G22:G26)</f>
        <v>1041848</v>
      </c>
      <c r="H27" s="982">
        <f>SUM(H22:H25)</f>
        <v>-2599.2000000000262</v>
      </c>
      <c r="I27" s="12"/>
      <c r="K27" s="11"/>
      <c r="M27" s="1397"/>
      <c r="P27" s="1027"/>
    </row>
    <row r="28" spans="1:16" ht="5.0999999999999996" customHeight="1" thickBot="1" x14ac:dyDescent="0.3">
      <c r="A28" s="972"/>
      <c r="B28" s="973"/>
      <c r="C28" s="973"/>
      <c r="D28" s="973"/>
      <c r="E28" s="973"/>
      <c r="F28" s="968"/>
      <c r="G28" s="974"/>
      <c r="H28" s="974"/>
      <c r="I28" s="12"/>
      <c r="K28" s="11"/>
      <c r="L28" s="2"/>
      <c r="M28" s="1075"/>
    </row>
    <row r="29" spans="1:16" ht="15" customHeight="1" thickTop="1" thickBot="1" x14ac:dyDescent="0.3">
      <c r="A29" s="1092"/>
      <c r="B29" s="1093" t="s">
        <v>867</v>
      </c>
      <c r="C29" s="1094"/>
      <c r="D29" s="1094"/>
      <c r="E29" s="1264"/>
      <c r="F29" s="1100">
        <f>SUM(F30,F31,F36,F38)</f>
        <v>225477</v>
      </c>
      <c r="G29" s="1226">
        <f>SUM(G30:G31:G36:G38)</f>
        <v>242847</v>
      </c>
      <c r="H29" s="1102">
        <f>G29-F29</f>
        <v>17370</v>
      </c>
      <c r="I29" s="12"/>
      <c r="K29" s="11"/>
      <c r="M29" s="1075"/>
    </row>
    <row r="30" spans="1:16" ht="15" customHeight="1" thickTop="1" thickBot="1" x14ac:dyDescent="0.3">
      <c r="A30" s="1098"/>
      <c r="B30" s="67" t="s">
        <v>868</v>
      </c>
      <c r="C30" s="888"/>
      <c r="D30" s="888"/>
      <c r="E30" s="1094"/>
      <c r="F30" s="1099">
        <v>91982</v>
      </c>
      <c r="G30" s="1076">
        <v>92239</v>
      </c>
      <c r="H30" s="1102"/>
      <c r="I30" s="12"/>
      <c r="K30" s="11"/>
      <c r="M30" s="1075"/>
    </row>
    <row r="31" spans="1:16" ht="15" customHeight="1" thickTop="1" thickBot="1" x14ac:dyDescent="0.3">
      <c r="A31" s="1077"/>
      <c r="B31" s="888" t="s">
        <v>869</v>
      </c>
      <c r="C31" s="888"/>
      <c r="D31" s="888"/>
      <c r="E31" s="888"/>
      <c r="F31" s="1099">
        <f>SUM(D32:D35)</f>
        <v>77900</v>
      </c>
      <c r="G31" s="1076">
        <v>71210</v>
      </c>
      <c r="H31" s="1102"/>
      <c r="I31" s="12"/>
      <c r="K31" s="11"/>
      <c r="M31" s="1075"/>
    </row>
    <row r="32" spans="1:16" ht="15" customHeight="1" thickTop="1" x14ac:dyDescent="0.25">
      <c r="A32" s="1077"/>
      <c r="B32" s="888">
        <v>738</v>
      </c>
      <c r="C32" s="1096">
        <v>30</v>
      </c>
      <c r="D32" s="1096">
        <f>SUM(B32*C32)</f>
        <v>22140</v>
      </c>
      <c r="E32" s="888"/>
      <c r="F32" s="529"/>
      <c r="G32" s="1076"/>
      <c r="H32" s="1076"/>
      <c r="I32" s="12"/>
      <c r="K32" s="11"/>
      <c r="M32" s="1075"/>
    </row>
    <row r="33" spans="1:13" ht="15" customHeight="1" x14ac:dyDescent="0.25">
      <c r="A33" s="1077"/>
      <c r="B33" s="888">
        <v>621</v>
      </c>
      <c r="C33" s="1097">
        <v>60</v>
      </c>
      <c r="D33" s="1263">
        <f t="shared" ref="D33:D34" si="4">SUM(B33*C33)</f>
        <v>37260</v>
      </c>
      <c r="E33" s="888"/>
      <c r="F33" s="529"/>
      <c r="G33" s="1076"/>
      <c r="H33" s="1076"/>
      <c r="I33" s="12"/>
      <c r="K33" s="11"/>
      <c r="M33" s="1075"/>
    </row>
    <row r="34" spans="1:13" ht="15" customHeight="1" thickBot="1" x14ac:dyDescent="0.3">
      <c r="A34" s="1077"/>
      <c r="B34" s="888">
        <v>435</v>
      </c>
      <c r="C34" s="1262">
        <v>100</v>
      </c>
      <c r="D34" s="1262">
        <f t="shared" si="4"/>
        <v>43500</v>
      </c>
      <c r="E34" s="888"/>
      <c r="F34" s="529"/>
      <c r="G34" s="1076"/>
      <c r="H34" s="1076"/>
      <c r="I34" s="12"/>
      <c r="K34" s="11"/>
      <c r="M34" s="1075"/>
    </row>
    <row r="35" spans="1:13" ht="15" customHeight="1" thickTop="1" thickBot="1" x14ac:dyDescent="0.3">
      <c r="A35" s="1077"/>
      <c r="B35" s="888" t="s">
        <v>870</v>
      </c>
      <c r="C35" s="1095"/>
      <c r="D35" s="1300">
        <f>-25000</f>
        <v>-25000</v>
      </c>
      <c r="E35" s="888"/>
      <c r="F35" s="529"/>
      <c r="G35" s="1076"/>
      <c r="H35" s="1076"/>
      <c r="I35" s="1210"/>
      <c r="K35" s="11"/>
      <c r="M35" s="1075"/>
    </row>
    <row r="36" spans="1:13" ht="15" customHeight="1" thickTop="1" x14ac:dyDescent="0.25">
      <c r="A36" s="1077"/>
      <c r="B36" s="888" t="s">
        <v>1059</v>
      </c>
      <c r="C36" s="1398">
        <v>101803</v>
      </c>
      <c r="D36" s="1258"/>
      <c r="E36" s="888"/>
      <c r="F36" s="1294">
        <v>36000</v>
      </c>
      <c r="G36" s="1076">
        <v>59803</v>
      </c>
      <c r="H36" s="1076"/>
      <c r="I36" s="1210"/>
      <c r="K36" s="11"/>
      <c r="M36" s="1075"/>
    </row>
    <row r="37" spans="1:13" ht="15" customHeight="1" thickBot="1" x14ac:dyDescent="0.3">
      <c r="A37" s="1077"/>
      <c r="B37" s="888"/>
      <c r="C37" s="888" t="s">
        <v>1060</v>
      </c>
      <c r="D37" s="1299">
        <v>42000</v>
      </c>
      <c r="E37" s="888"/>
      <c r="F37" s="1101">
        <v>0</v>
      </c>
      <c r="G37" s="1076"/>
      <c r="H37" s="1076"/>
      <c r="I37" s="12"/>
      <c r="K37" s="11"/>
      <c r="M37" s="1075"/>
    </row>
    <row r="38" spans="1:13" ht="15" customHeight="1" thickTop="1" thickBot="1" x14ac:dyDescent="0.3">
      <c r="A38" s="1077"/>
      <c r="B38" s="888"/>
      <c r="C38" s="888"/>
      <c r="D38" s="1258" t="s">
        <v>1144</v>
      </c>
      <c r="E38" s="1258" t="s">
        <v>1145</v>
      </c>
      <c r="F38" s="1338">
        <v>19595</v>
      </c>
      <c r="G38" s="1076">
        <v>19595</v>
      </c>
      <c r="H38" s="1076"/>
      <c r="I38" s="12"/>
      <c r="K38" s="11"/>
      <c r="M38" s="1075"/>
    </row>
    <row r="39" spans="1:13" ht="20.100000000000001" customHeight="1" thickTop="1" thickBot="1" x14ac:dyDescent="0.35">
      <c r="A39" s="112" t="s">
        <v>279</v>
      </c>
      <c r="B39" s="989"/>
      <c r="C39" s="2"/>
      <c r="D39" s="2"/>
      <c r="E39" s="888"/>
      <c r="F39" s="990">
        <f>SUM(F40:F49)</f>
        <v>227200</v>
      </c>
      <c r="G39" s="991">
        <f>SUM(G40:G49)</f>
        <v>166616</v>
      </c>
      <c r="H39" s="623">
        <f>SUM(H40:H49)</f>
        <v>-60584</v>
      </c>
      <c r="I39" s="12" t="s">
        <v>39</v>
      </c>
      <c r="K39" s="591"/>
      <c r="M39" s="2"/>
    </row>
    <row r="40" spans="1:13" ht="18" customHeight="1" thickTop="1" x14ac:dyDescent="0.25">
      <c r="A40" s="107" t="s">
        <v>39</v>
      </c>
      <c r="B40" s="2" t="s">
        <v>756</v>
      </c>
      <c r="C40" s="2"/>
      <c r="D40" s="2"/>
      <c r="E40" s="2"/>
      <c r="F40" s="290">
        <f>'18-19 boutique'!$C$2</f>
        <v>0</v>
      </c>
      <c r="G40" s="577">
        <f>'18-19 boutique'!$D$2</f>
        <v>2858</v>
      </c>
      <c r="H40" s="529">
        <f t="shared" ref="H40:H49" si="5">G40-F40</f>
        <v>2858</v>
      </c>
      <c r="I40" s="12"/>
      <c r="K40" s="11"/>
    </row>
    <row r="41" spans="1:13" ht="18" customHeight="1" x14ac:dyDescent="0.25">
      <c r="A41" s="107"/>
      <c r="B41" s="2" t="s">
        <v>928</v>
      </c>
      <c r="C41" s="2"/>
      <c r="D41" s="1215">
        <v>0</v>
      </c>
      <c r="E41" s="1378"/>
      <c r="F41" s="290"/>
      <c r="G41" s="577"/>
      <c r="H41" s="529">
        <f t="shared" si="5"/>
        <v>0</v>
      </c>
      <c r="I41" s="12"/>
      <c r="K41" s="11"/>
    </row>
    <row r="42" spans="1:13" ht="18" customHeight="1" x14ac:dyDescent="0.25">
      <c r="A42" s="107"/>
      <c r="B42" s="2" t="s">
        <v>921</v>
      </c>
      <c r="C42" s="2"/>
      <c r="D42" s="2"/>
      <c r="E42" s="2"/>
      <c r="F42" s="1298">
        <v>42000</v>
      </c>
      <c r="G42" s="577">
        <v>42000</v>
      </c>
      <c r="H42" s="529">
        <f t="shared" si="5"/>
        <v>0</v>
      </c>
      <c r="I42" s="12"/>
      <c r="K42" s="11"/>
    </row>
    <row r="43" spans="1:13" ht="20.100000000000001" customHeight="1" x14ac:dyDescent="0.25">
      <c r="A43" s="107"/>
      <c r="B43" s="2" t="s">
        <v>280</v>
      </c>
      <c r="C43" s="2"/>
      <c r="D43" s="2"/>
      <c r="E43" s="2"/>
      <c r="F43" s="290">
        <v>35000</v>
      </c>
      <c r="G43" s="577">
        <v>12127</v>
      </c>
      <c r="H43" s="529">
        <f t="shared" si="5"/>
        <v>-22873</v>
      </c>
      <c r="I43" s="12"/>
      <c r="K43" s="11"/>
    </row>
    <row r="44" spans="1:13" ht="15" customHeight="1" x14ac:dyDescent="0.25">
      <c r="A44" s="107"/>
      <c r="B44" s="2" t="s">
        <v>320</v>
      </c>
      <c r="C44" s="2"/>
      <c r="D44" s="2"/>
      <c r="E44" s="2"/>
      <c r="F44" s="290">
        <f>'3-clubs sportifs'!$C$101</f>
        <v>70000</v>
      </c>
      <c r="G44" s="535">
        <f>'3-clubs sportifs'!$D$112</f>
        <v>63727</v>
      </c>
      <c r="H44" s="575">
        <f t="shared" si="5"/>
        <v>-6273</v>
      </c>
      <c r="I44" s="12"/>
      <c r="K44" s="11"/>
    </row>
    <row r="45" spans="1:13" ht="15" customHeight="1" x14ac:dyDescent="0.25">
      <c r="A45" s="223"/>
      <c r="B45" s="109" t="s">
        <v>291</v>
      </c>
      <c r="C45" s="2"/>
      <c r="D45" s="2"/>
      <c r="E45" s="2"/>
      <c r="F45" s="290">
        <v>500</v>
      </c>
      <c r="G45" s="535"/>
      <c r="H45" s="575">
        <f t="shared" si="5"/>
        <v>-500</v>
      </c>
      <c r="I45" s="12"/>
    </row>
    <row r="46" spans="1:13" ht="15" customHeight="1" x14ac:dyDescent="0.25">
      <c r="A46" s="107"/>
      <c r="B46" s="109" t="s">
        <v>920</v>
      </c>
      <c r="C46" s="2"/>
      <c r="D46" s="2"/>
      <c r="E46" s="2"/>
      <c r="F46" s="290">
        <v>12000</v>
      </c>
      <c r="G46" s="577"/>
      <c r="H46" s="529">
        <f t="shared" si="5"/>
        <v>-12000</v>
      </c>
      <c r="I46" s="12"/>
    </row>
    <row r="47" spans="1:13" ht="15" customHeight="1" x14ac:dyDescent="0.25">
      <c r="A47" s="107"/>
      <c r="B47" s="2" t="s">
        <v>281</v>
      </c>
      <c r="C47" s="2"/>
      <c r="D47" s="2"/>
      <c r="E47" s="2"/>
      <c r="F47" s="290">
        <v>700</v>
      </c>
      <c r="G47" s="535">
        <v>120</v>
      </c>
      <c r="H47" s="575">
        <f t="shared" si="5"/>
        <v>-580</v>
      </c>
      <c r="I47" s="12"/>
    </row>
    <row r="48" spans="1:13" ht="15" customHeight="1" x14ac:dyDescent="0.25">
      <c r="A48" s="107"/>
      <c r="B48" s="2" t="s">
        <v>1148</v>
      </c>
      <c r="C48" s="2"/>
      <c r="D48" s="2"/>
      <c r="E48" s="2"/>
      <c r="F48" s="290">
        <v>53000</v>
      </c>
      <c r="G48" s="577">
        <v>36189</v>
      </c>
      <c r="H48" s="529">
        <f t="shared" si="5"/>
        <v>-16811</v>
      </c>
      <c r="I48" s="12"/>
      <c r="K48" s="11"/>
    </row>
    <row r="49" spans="1:11" ht="15" customHeight="1" x14ac:dyDescent="0.25">
      <c r="A49" s="107"/>
      <c r="B49" s="2" t="s">
        <v>282</v>
      </c>
      <c r="C49" s="2"/>
      <c r="D49" s="2"/>
      <c r="E49" s="2"/>
      <c r="F49" s="290">
        <v>14000</v>
      </c>
      <c r="G49" s="577">
        <v>9595</v>
      </c>
      <c r="H49" s="529">
        <f t="shared" si="5"/>
        <v>-4405</v>
      </c>
      <c r="I49" s="12"/>
      <c r="K49" s="11"/>
    </row>
    <row r="50" spans="1:11" ht="5.0999999999999996" customHeight="1" x14ac:dyDescent="0.25">
      <c r="A50" s="970"/>
      <c r="B50" s="971"/>
      <c r="C50" s="971"/>
      <c r="D50" s="971"/>
      <c r="E50" s="2"/>
      <c r="F50" s="968"/>
      <c r="G50" s="969"/>
      <c r="H50" s="974"/>
      <c r="I50" s="12"/>
      <c r="K50" s="11"/>
    </row>
    <row r="51" spans="1:11" ht="20.100000000000001" customHeight="1" thickBot="1" x14ac:dyDescent="0.3">
      <c r="A51" s="107"/>
      <c r="B51" s="986" t="s">
        <v>1147</v>
      </c>
      <c r="C51" s="2"/>
      <c r="D51" s="2"/>
      <c r="E51" s="971"/>
      <c r="F51" s="747">
        <v>100000</v>
      </c>
      <c r="G51" s="743">
        <v>126000</v>
      </c>
      <c r="H51" s="190">
        <f>G51-F51</f>
        <v>26000</v>
      </c>
      <c r="I51" s="116"/>
      <c r="K51" s="11"/>
    </row>
    <row r="52" spans="1:11" ht="20.100000000000001" customHeight="1" thickTop="1" thickBot="1" x14ac:dyDescent="0.3">
      <c r="A52" s="107"/>
      <c r="B52" s="988" t="s">
        <v>939</v>
      </c>
      <c r="C52" s="2"/>
      <c r="D52" s="2"/>
      <c r="E52" s="2"/>
      <c r="F52" s="747">
        <v>12500</v>
      </c>
      <c r="G52" s="648">
        <v>11250</v>
      </c>
      <c r="H52" s="190"/>
      <c r="I52" s="116"/>
      <c r="K52" s="11"/>
    </row>
    <row r="53" spans="1:11" ht="20.100000000000001" customHeight="1" thickTop="1" thickBot="1" x14ac:dyDescent="0.3">
      <c r="A53" s="107"/>
      <c r="B53" s="986" t="s">
        <v>818</v>
      </c>
      <c r="C53" s="2"/>
      <c r="D53" s="2"/>
      <c r="E53" s="2"/>
      <c r="F53" s="748">
        <v>32000</v>
      </c>
      <c r="G53" s="578">
        <v>19958</v>
      </c>
      <c r="H53" s="579">
        <f>G53-F53</f>
        <v>-12042</v>
      </c>
      <c r="I53" s="12"/>
    </row>
    <row r="54" spans="1:11" ht="20.100000000000001" customHeight="1" thickTop="1" thickBot="1" x14ac:dyDescent="0.3">
      <c r="A54" s="775"/>
      <c r="B54" s="988" t="s">
        <v>757</v>
      </c>
      <c r="C54" s="2"/>
      <c r="D54" s="2"/>
      <c r="E54" s="2"/>
      <c r="F54" s="748">
        <f>'8-sport adapté'!$C$18</f>
        <v>3333</v>
      </c>
      <c r="G54" s="578"/>
      <c r="H54" s="579">
        <f>SUM(G54-F54)</f>
        <v>-3333</v>
      </c>
      <c r="I54" s="12"/>
    </row>
    <row r="55" spans="1:11" ht="20.100000000000001" customHeight="1" thickTop="1" thickBot="1" x14ac:dyDescent="0.3">
      <c r="A55" s="107"/>
      <c r="B55" s="988" t="s">
        <v>292</v>
      </c>
      <c r="C55" s="2"/>
      <c r="D55" s="2"/>
      <c r="E55" s="2"/>
      <c r="F55" s="748">
        <f>'25- SBM'!$C$10</f>
        <v>97390</v>
      </c>
      <c r="G55" s="578">
        <f>'25- SBM'!$D$10</f>
        <v>135367</v>
      </c>
      <c r="H55" s="579">
        <f>G55-F55</f>
        <v>37977</v>
      </c>
      <c r="I55" s="12"/>
    </row>
    <row r="56" spans="1:11" ht="20.100000000000001" customHeight="1" thickTop="1" thickBot="1" x14ac:dyDescent="0.3">
      <c r="A56" s="107"/>
      <c r="B56" s="988" t="s">
        <v>1058</v>
      </c>
      <c r="C56" s="2"/>
      <c r="D56" s="2"/>
      <c r="E56" s="2"/>
      <c r="F56" s="748">
        <f>'23.CQP &amp; VAE SESSION 2019'!$F$22</f>
        <v>5000</v>
      </c>
      <c r="G56" s="578"/>
      <c r="H56" s="579">
        <f>G56-F56</f>
        <v>-5000</v>
      </c>
      <c r="I56" s="12"/>
    </row>
    <row r="57" spans="1:11" ht="20.100000000000001" customHeight="1" thickTop="1" thickBot="1" x14ac:dyDescent="0.3">
      <c r="A57" s="107"/>
      <c r="B57" s="988" t="s">
        <v>1210</v>
      </c>
      <c r="C57" s="2"/>
      <c r="D57" s="2"/>
      <c r="E57" s="2"/>
      <c r="F57" s="748">
        <f>'27 LIGUE M 1'!$C$3</f>
        <v>560000</v>
      </c>
      <c r="G57" s="578">
        <f>'27 LIGUE M 1'!$D$3</f>
        <v>126000</v>
      </c>
      <c r="H57" s="579">
        <f>G57-F57</f>
        <v>-434000</v>
      </c>
      <c r="I57" s="12"/>
    </row>
    <row r="58" spans="1:11" ht="24" customHeight="1" thickTop="1" thickBot="1" x14ac:dyDescent="0.35">
      <c r="A58" s="113" t="s">
        <v>293</v>
      </c>
      <c r="B58" s="68"/>
      <c r="C58" s="68"/>
      <c r="D58" s="68"/>
      <c r="E58" s="2"/>
      <c r="F58" s="356">
        <f>SUM(F27,F29,F39,F51,F52,F53,F54,F55,F56,F57)</f>
        <v>2753217.2</v>
      </c>
      <c r="G58" s="661">
        <f>SUM(G27,G29,G39,G51,G52,G53,G54,G55,G56,G57)</f>
        <v>1869886</v>
      </c>
      <c r="H58" s="977">
        <f>SUM(H27,H39,H51,H52,H53,H54,H55,H29,H56,H57)</f>
        <v>-436211.20000000001</v>
      </c>
      <c r="I58" s="351" t="s">
        <v>39</v>
      </c>
    </row>
    <row r="59" spans="1:11" ht="20.100000000000001" customHeight="1" thickTop="1" x14ac:dyDescent="0.3">
      <c r="A59" s="133"/>
      <c r="B59" s="133"/>
      <c r="C59" s="133"/>
      <c r="D59" s="133"/>
      <c r="E59" s="67"/>
      <c r="F59" s="744"/>
      <c r="G59" s="744"/>
      <c r="H59" s="191">
        <f>H58/F58</f>
        <v>-0.15843690065571289</v>
      </c>
    </row>
    <row r="60" spans="1:11" ht="20.100000000000001" customHeight="1" x14ac:dyDescent="0.25">
      <c r="A60" s="184"/>
      <c r="B60" s="133"/>
      <c r="C60" s="133"/>
      <c r="D60" s="133"/>
      <c r="E60" s="133"/>
      <c r="F60" s="228"/>
      <c r="G60" s="228"/>
    </row>
    <row r="61" spans="1:11" ht="20.100000000000001" customHeight="1" x14ac:dyDescent="0.25">
      <c r="A61" s="184"/>
      <c r="B61" s="133"/>
      <c r="C61" s="133"/>
      <c r="D61" s="133"/>
      <c r="E61" s="133"/>
      <c r="F61" s="228"/>
      <c r="G61" s="228"/>
    </row>
    <row r="62" spans="1:11" x14ac:dyDescent="0.25">
      <c r="C62" s="110"/>
      <c r="D62" s="110"/>
      <c r="E62" s="133"/>
    </row>
    <row r="63" spans="1:11" x14ac:dyDescent="0.25">
      <c r="C63" s="110"/>
      <c r="D63" s="110"/>
      <c r="E63" s="110"/>
    </row>
    <row r="64" spans="1:11" x14ac:dyDescent="0.25">
      <c r="C64" s="111"/>
      <c r="D64" s="111"/>
      <c r="E64" s="110"/>
    </row>
    <row r="65" spans="3:5" x14ac:dyDescent="0.25">
      <c r="C65" s="111"/>
      <c r="D65" s="111"/>
      <c r="E65" s="111"/>
    </row>
    <row r="66" spans="3:5" x14ac:dyDescent="0.25">
      <c r="C66" s="111"/>
      <c r="D66" s="111"/>
      <c r="E66" s="111"/>
    </row>
    <row r="67" spans="3:5" x14ac:dyDescent="0.25">
      <c r="C67" s="111"/>
      <c r="D67" s="111"/>
      <c r="E67" s="111"/>
    </row>
    <row r="68" spans="3:5" x14ac:dyDescent="0.25">
      <c r="C68" s="111"/>
      <c r="D68" s="111"/>
      <c r="E68" s="111"/>
    </row>
    <row r="69" spans="3:5" x14ac:dyDescent="0.25">
      <c r="E69" s="111"/>
    </row>
  </sheetData>
  <mergeCells count="2">
    <mergeCell ref="I1:K1"/>
    <mergeCell ref="A23:B23"/>
  </mergeCells>
  <phoneticPr fontId="44" type="noConversion"/>
  <hyperlinks>
    <hyperlink ref="A1" location="'résultat analytique 2'!A1" display="résultat A"/>
  </hyperlinks>
  <pageMargins left="0.70866141732283472" right="0.23622047244094491" top="7.874015748031496E-2" bottom="0.19685039370078741" header="0.15748031496062992" footer="0.15748031496062992"/>
  <pageSetup paperSize="9" scale="65" orientation="landscape" r:id="rId1"/>
  <headerFooter>
    <oddHeader>&amp;L&amp;"-,Gras"&amp;16FFSB</oddHeader>
    <oddFooter xml:space="preserve">&amp;L&amp;"-,Gras"&amp;14Code : 30&amp;C&amp;"-,Gras"&amp;14TRESORERIE GENERALE/CONTROLE DE GESTION&amp;R&amp;"-,Gras"&amp;12
&amp;D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workbookViewId="0">
      <selection activeCell="B1" sqref="B1"/>
    </sheetView>
  </sheetViews>
  <sheetFormatPr baseColWidth="10" defaultRowHeight="15" x14ac:dyDescent="0.25"/>
  <cols>
    <col min="1" max="1" width="6.5703125" customWidth="1"/>
    <col min="2" max="2" width="20.7109375" customWidth="1"/>
    <col min="3" max="3" width="9.42578125" customWidth="1"/>
    <col min="4" max="4" width="13.5703125" customWidth="1"/>
    <col min="5" max="5" width="12" style="117" customWidth="1"/>
    <col min="6" max="6" width="12" style="133" customWidth="1"/>
  </cols>
  <sheetData>
    <row r="1" spans="1:6" ht="24.95" customHeight="1" thickTop="1" x14ac:dyDescent="0.3">
      <c r="B1" s="278" t="s">
        <v>339</v>
      </c>
      <c r="D1" s="1432" t="s">
        <v>1207</v>
      </c>
      <c r="E1" s="1434" t="s">
        <v>1218</v>
      </c>
      <c r="F1" s="1430" t="s">
        <v>343</v>
      </c>
    </row>
    <row r="2" spans="1:6" ht="24.95" customHeight="1" thickBot="1" x14ac:dyDescent="0.3">
      <c r="D2" s="1433"/>
      <c r="E2" s="1435"/>
      <c r="F2" s="1431"/>
    </row>
    <row r="3" spans="1:6" ht="24.95" customHeight="1" x14ac:dyDescent="0.25">
      <c r="A3" s="300" t="s">
        <v>344</v>
      </c>
      <c r="B3" s="2" t="s">
        <v>44</v>
      </c>
      <c r="C3" s="2"/>
      <c r="D3" s="363">
        <v>300</v>
      </c>
      <c r="E3" s="649"/>
      <c r="F3" s="918">
        <f>SUM(D3-E3)</f>
        <v>300</v>
      </c>
    </row>
    <row r="4" spans="1:6" ht="24.95" customHeight="1" x14ac:dyDescent="0.25">
      <c r="A4" s="300" t="s">
        <v>345</v>
      </c>
      <c r="B4" s="2" t="s">
        <v>45</v>
      </c>
      <c r="C4" s="2"/>
      <c r="D4" s="363">
        <v>300</v>
      </c>
      <c r="E4" s="650"/>
      <c r="F4" s="918">
        <f>SUM(D4-E4)</f>
        <v>300</v>
      </c>
    </row>
    <row r="5" spans="1:6" ht="24.95" customHeight="1" x14ac:dyDescent="0.25">
      <c r="A5" s="300" t="s">
        <v>346</v>
      </c>
      <c r="B5" s="2" t="s">
        <v>43</v>
      </c>
      <c r="C5" s="2"/>
      <c r="D5" s="363">
        <v>300</v>
      </c>
      <c r="E5" s="650"/>
      <c r="F5" s="918">
        <f>SUM(D5-E5)</f>
        <v>300</v>
      </c>
    </row>
    <row r="6" spans="1:6" ht="24.95" customHeight="1" thickBot="1" x14ac:dyDescent="0.3">
      <c r="A6" s="300" t="s">
        <v>347</v>
      </c>
      <c r="B6" s="2" t="s">
        <v>42</v>
      </c>
      <c r="C6" s="2"/>
      <c r="D6" s="364">
        <v>400</v>
      </c>
      <c r="E6" s="651"/>
      <c r="F6" s="918">
        <f>SUM(D6-E6)</f>
        <v>400</v>
      </c>
    </row>
    <row r="7" spans="1:6" ht="30" customHeight="1" thickTop="1" thickBot="1" x14ac:dyDescent="0.35">
      <c r="B7" s="8" t="s">
        <v>303</v>
      </c>
      <c r="D7" s="365">
        <f>SUM(D3:D6)</f>
        <v>1300</v>
      </c>
      <c r="E7" s="652">
        <f>SUM(E3:E6)</f>
        <v>0</v>
      </c>
      <c r="F7" s="758">
        <f>SUM(D7-E7)</f>
        <v>1300</v>
      </c>
    </row>
    <row r="8" spans="1:6" ht="15.75" thickTop="1" x14ac:dyDescent="0.25">
      <c r="B8" s="20"/>
    </row>
    <row r="9" spans="1:6" x14ac:dyDescent="0.25">
      <c r="D9" s="16"/>
      <c r="E9" s="653"/>
      <c r="F9" s="197" t="s">
        <v>39</v>
      </c>
    </row>
    <row r="12" spans="1:6" x14ac:dyDescent="0.25">
      <c r="B12" s="132"/>
      <c r="C12" s="133"/>
      <c r="D12" s="133"/>
    </row>
    <row r="13" spans="1:6" x14ac:dyDescent="0.25">
      <c r="B13" s="132"/>
      <c r="C13" s="133"/>
      <c r="D13" s="133"/>
    </row>
    <row r="14" spans="1:6" x14ac:dyDescent="0.25">
      <c r="B14" s="132"/>
      <c r="C14" s="133"/>
      <c r="D14" s="133"/>
    </row>
    <row r="15" spans="1:6" x14ac:dyDescent="0.25">
      <c r="B15" s="141"/>
      <c r="C15" s="133"/>
      <c r="D15" s="133"/>
    </row>
  </sheetData>
  <mergeCells count="3">
    <mergeCell ref="F1:F2"/>
    <mergeCell ref="D1:D2"/>
    <mergeCell ref="E1:E2"/>
  </mergeCells>
  <phoneticPr fontId="44" type="noConversion"/>
  <hyperlinks>
    <hyperlink ref="B1" location="'résultat analytique 2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 xml:space="preserve">&amp;L&amp;"-,Gras"&amp;16FFSB
&amp;URESPONSABLE: FFSB&amp;C&amp;"-,Gras"&amp;14 1-COORDINATION SPORTIVE&amp;R&amp;"-,Gras"&amp;12CONTROLE BUDGET  </oddHeader>
    <oddFooter>&amp;L&amp;"-,Gras"&amp;12Code 010910&amp;C&amp;"-,Gras"&amp;14TRESORERIE GENERALE/ CONTROLE DE GESTION&amp;R&amp;"-,Gras"&amp;12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4"/>
  <sheetViews>
    <sheetView zoomScale="120" zoomScaleNormal="120" workbookViewId="0">
      <pane ySplit="1" topLeftCell="A35" activePane="bottomLeft" state="frozen"/>
      <selection pane="bottomLeft"/>
    </sheetView>
  </sheetViews>
  <sheetFormatPr baseColWidth="10" defaultRowHeight="15" x14ac:dyDescent="0.25"/>
  <cols>
    <col min="1" max="1" width="9.140625" style="15" customWidth="1"/>
    <col min="2" max="2" width="46.28515625" customWidth="1"/>
    <col min="3" max="3" width="13.7109375" customWidth="1"/>
    <col min="4" max="4" width="13.7109375" style="117" customWidth="1"/>
    <col min="5" max="5" width="13.7109375" style="133" customWidth="1"/>
  </cols>
  <sheetData>
    <row r="1" spans="1:6" ht="27.95" customHeight="1" thickTop="1" thickBot="1" x14ac:dyDescent="0.35">
      <c r="A1" s="1056" t="s">
        <v>858</v>
      </c>
      <c r="B1" s="910"/>
      <c r="C1" s="1254" t="s">
        <v>1207</v>
      </c>
      <c r="D1" s="693" t="s">
        <v>1211</v>
      </c>
      <c r="E1" s="627" t="s">
        <v>343</v>
      </c>
      <c r="F1" s="496" t="s">
        <v>330</v>
      </c>
    </row>
    <row r="2" spans="1:6" ht="15" customHeight="1" thickTop="1" thickBot="1" x14ac:dyDescent="0.35">
      <c r="A2" s="911"/>
      <c r="B2" s="1018"/>
      <c r="C2" s="1016"/>
      <c r="D2" s="1014"/>
      <c r="E2" s="906"/>
      <c r="F2" s="1015"/>
    </row>
    <row r="3" spans="1:6" ht="17.25" customHeight="1" thickTop="1" thickBot="1" x14ac:dyDescent="0.4">
      <c r="A3" s="911"/>
      <c r="B3" s="1148" t="s">
        <v>1223</v>
      </c>
      <c r="C3" s="1145"/>
      <c r="D3" s="1146"/>
      <c r="E3" s="1147"/>
      <c r="F3" s="1211"/>
    </row>
    <row r="4" spans="1:6" ht="16.5" thickTop="1" x14ac:dyDescent="0.25">
      <c r="A4" s="912"/>
      <c r="B4" s="1017" t="s">
        <v>1219</v>
      </c>
      <c r="C4" s="358">
        <f>SUM(C5:C11)</f>
        <v>9200</v>
      </c>
      <c r="D4" s="654">
        <f>SUM(D5:D11)</f>
        <v>91</v>
      </c>
      <c r="E4" s="906">
        <f>SUM(C4-D4)</f>
        <v>9109</v>
      </c>
      <c r="F4" s="5"/>
    </row>
    <row r="5" spans="1:6" x14ac:dyDescent="0.25">
      <c r="A5" s="912" t="s">
        <v>349</v>
      </c>
      <c r="B5" s="2" t="s">
        <v>324</v>
      </c>
      <c r="C5" s="359">
        <v>1200</v>
      </c>
      <c r="D5" s="655"/>
      <c r="E5" s="900">
        <f t="shared" ref="E5:E11" si="0">SUM(C5-D5)</f>
        <v>1200</v>
      </c>
      <c r="F5" s="5"/>
    </row>
    <row r="6" spans="1:6" x14ac:dyDescent="0.25">
      <c r="A6" s="912" t="s">
        <v>350</v>
      </c>
      <c r="B6" s="2" t="s">
        <v>46</v>
      </c>
      <c r="C6" s="359">
        <v>5500</v>
      </c>
      <c r="D6" s="655"/>
      <c r="E6" s="900">
        <f t="shared" si="0"/>
        <v>5500</v>
      </c>
      <c r="F6" s="5"/>
    </row>
    <row r="7" spans="1:6" ht="12.75" customHeight="1" x14ac:dyDescent="0.25">
      <c r="A7" s="912" t="s">
        <v>351</v>
      </c>
      <c r="B7" s="2" t="s">
        <v>47</v>
      </c>
      <c r="C7" s="359">
        <v>2000</v>
      </c>
      <c r="D7" s="655"/>
      <c r="E7" s="900">
        <f t="shared" si="0"/>
        <v>2000</v>
      </c>
      <c r="F7" s="5"/>
    </row>
    <row r="8" spans="1:6" ht="13.5" customHeight="1" x14ac:dyDescent="0.25">
      <c r="A8" s="912" t="s">
        <v>348</v>
      </c>
      <c r="B8" s="2" t="s">
        <v>325</v>
      </c>
      <c r="C8" s="359">
        <v>500</v>
      </c>
      <c r="D8" s="655">
        <v>91</v>
      </c>
      <c r="E8" s="900">
        <f t="shared" si="0"/>
        <v>409</v>
      </c>
      <c r="F8" s="5"/>
    </row>
    <row r="9" spans="1:6" ht="13.5" customHeight="1" x14ac:dyDescent="0.25">
      <c r="A9" s="912" t="s">
        <v>676</v>
      </c>
      <c r="B9" s="2" t="s">
        <v>730</v>
      </c>
      <c r="C9" s="359"/>
      <c r="D9" s="655"/>
      <c r="E9" s="900">
        <f t="shared" si="0"/>
        <v>0</v>
      </c>
      <c r="F9" s="5"/>
    </row>
    <row r="10" spans="1:6" ht="13.5" customHeight="1" x14ac:dyDescent="0.25">
      <c r="A10" s="912" t="s">
        <v>352</v>
      </c>
      <c r="B10" s="2" t="s">
        <v>48</v>
      </c>
      <c r="C10" s="359"/>
      <c r="D10" s="655"/>
      <c r="E10" s="900">
        <f t="shared" si="0"/>
        <v>0</v>
      </c>
      <c r="F10" s="5"/>
    </row>
    <row r="11" spans="1:6" x14ac:dyDescent="0.25">
      <c r="A11" s="912" t="s">
        <v>675</v>
      </c>
      <c r="B11" s="2" t="s">
        <v>912</v>
      </c>
      <c r="C11" s="359"/>
      <c r="D11" s="656"/>
      <c r="E11" s="900">
        <f t="shared" si="0"/>
        <v>0</v>
      </c>
      <c r="F11" s="5"/>
    </row>
    <row r="12" spans="1:6" ht="3" customHeight="1" x14ac:dyDescent="0.25">
      <c r="A12" s="913"/>
      <c r="B12" s="914"/>
      <c r="C12" s="425"/>
      <c r="D12" s="657"/>
      <c r="E12" s="286"/>
      <c r="F12" s="5"/>
    </row>
    <row r="13" spans="1:6" ht="15.75" x14ac:dyDescent="0.25">
      <c r="A13" s="912"/>
      <c r="B13" s="140" t="s">
        <v>1220</v>
      </c>
      <c r="C13" s="360">
        <f>SUM(C14:C19)</f>
        <v>8000</v>
      </c>
      <c r="D13" s="658">
        <f>SUM(D14:D19)</f>
        <v>143</v>
      </c>
      <c r="E13" s="906">
        <f>SUM(C13-D13)</f>
        <v>7857</v>
      </c>
      <c r="F13" s="5"/>
    </row>
    <row r="14" spans="1:6" x14ac:dyDescent="0.25">
      <c r="A14" s="912" t="s">
        <v>354</v>
      </c>
      <c r="B14" s="2" t="s">
        <v>324</v>
      </c>
      <c r="C14" s="359">
        <v>2100</v>
      </c>
      <c r="D14" s="655"/>
      <c r="E14" s="907">
        <f t="shared" ref="E14:E19" si="1">SUM(C14-D14)</f>
        <v>2100</v>
      </c>
      <c r="F14" s="5"/>
    </row>
    <row r="15" spans="1:6" x14ac:dyDescent="0.25">
      <c r="A15" s="912" t="s">
        <v>353</v>
      </c>
      <c r="B15" s="2" t="s">
        <v>46</v>
      </c>
      <c r="C15" s="359">
        <v>3000</v>
      </c>
      <c r="D15" s="655"/>
      <c r="E15" s="907">
        <f t="shared" si="1"/>
        <v>3000</v>
      </c>
      <c r="F15" s="5"/>
    </row>
    <row r="16" spans="1:6" x14ac:dyDescent="0.25">
      <c r="A16" s="912" t="s">
        <v>355</v>
      </c>
      <c r="B16" s="2" t="s">
        <v>47</v>
      </c>
      <c r="C16" s="359">
        <v>2200</v>
      </c>
      <c r="D16" s="655"/>
      <c r="E16" s="907">
        <f t="shared" si="1"/>
        <v>2200</v>
      </c>
      <c r="F16" s="5"/>
    </row>
    <row r="17" spans="1:6" x14ac:dyDescent="0.25">
      <c r="A17" s="912" t="s">
        <v>356</v>
      </c>
      <c r="B17" s="2" t="s">
        <v>325</v>
      </c>
      <c r="C17" s="359">
        <v>700</v>
      </c>
      <c r="D17" s="655">
        <v>143</v>
      </c>
      <c r="E17" s="907">
        <f t="shared" si="1"/>
        <v>557</v>
      </c>
      <c r="F17" s="5"/>
    </row>
    <row r="18" spans="1:6" ht="12.75" customHeight="1" x14ac:dyDescent="0.25">
      <c r="A18" s="912" t="s">
        <v>758</v>
      </c>
      <c r="B18" s="2" t="s">
        <v>49</v>
      </c>
      <c r="C18" s="359"/>
      <c r="D18" s="655"/>
      <c r="E18" s="907">
        <f t="shared" si="1"/>
        <v>0</v>
      </c>
      <c r="F18" s="5"/>
    </row>
    <row r="19" spans="1:6" x14ac:dyDescent="0.25">
      <c r="A19" s="912" t="s">
        <v>759</v>
      </c>
      <c r="B19" s="2" t="s">
        <v>48</v>
      </c>
      <c r="C19" s="359"/>
      <c r="D19" s="656"/>
      <c r="E19" s="907">
        <f t="shared" si="1"/>
        <v>0</v>
      </c>
      <c r="F19" s="5"/>
    </row>
    <row r="20" spans="1:6" ht="3" customHeight="1" x14ac:dyDescent="0.25">
      <c r="A20" s="913"/>
      <c r="B20" s="18"/>
      <c r="C20" s="425"/>
      <c r="D20" s="905"/>
      <c r="E20" s="17"/>
      <c r="F20" s="5"/>
    </row>
    <row r="21" spans="1:6" ht="15.75" x14ac:dyDescent="0.25">
      <c r="A21" s="912"/>
      <c r="B21" s="140" t="s">
        <v>1263</v>
      </c>
      <c r="C21" s="360">
        <f>SUM(C22:C28)</f>
        <v>4500</v>
      </c>
      <c r="D21" s="658">
        <f>SUM(D22:D28)</f>
        <v>0</v>
      </c>
      <c r="E21" s="906">
        <f>SUM(C21-D21)</f>
        <v>4500</v>
      </c>
      <c r="F21" s="5"/>
    </row>
    <row r="22" spans="1:6" x14ac:dyDescent="0.25">
      <c r="A22" s="912" t="s">
        <v>357</v>
      </c>
      <c r="B22" s="2" t="s">
        <v>760</v>
      </c>
      <c r="C22" s="596"/>
      <c r="D22" s="655"/>
      <c r="E22" s="907">
        <f t="shared" ref="E22:E28" si="2">SUM(C22-D22)</f>
        <v>0</v>
      </c>
      <c r="F22" s="5"/>
    </row>
    <row r="23" spans="1:6" x14ac:dyDescent="0.25">
      <c r="A23" s="912" t="s">
        <v>359</v>
      </c>
      <c r="B23" s="2" t="s">
        <v>324</v>
      </c>
      <c r="C23" s="359">
        <v>1000</v>
      </c>
      <c r="D23" s="655"/>
      <c r="E23" s="907">
        <f t="shared" si="2"/>
        <v>1000</v>
      </c>
      <c r="F23" s="5"/>
    </row>
    <row r="24" spans="1:6" x14ac:dyDescent="0.25">
      <c r="A24" s="912" t="s">
        <v>358</v>
      </c>
      <c r="B24" s="2" t="s">
        <v>50</v>
      </c>
      <c r="C24" s="359">
        <v>3000</v>
      </c>
      <c r="D24" s="655"/>
      <c r="E24" s="907">
        <f t="shared" si="2"/>
        <v>3000</v>
      </c>
      <c r="F24" s="5"/>
    </row>
    <row r="25" spans="1:6" x14ac:dyDescent="0.25">
      <c r="A25" s="912" t="s">
        <v>360</v>
      </c>
      <c r="B25" s="2" t="s">
        <v>47</v>
      </c>
      <c r="C25" s="359">
        <v>500</v>
      </c>
      <c r="D25" s="655"/>
      <c r="E25" s="907">
        <f t="shared" si="2"/>
        <v>500</v>
      </c>
      <c r="F25" s="5"/>
    </row>
    <row r="26" spans="1:6" x14ac:dyDescent="0.25">
      <c r="A26" s="912" t="s">
        <v>361</v>
      </c>
      <c r="B26" s="2" t="s">
        <v>325</v>
      </c>
      <c r="C26" s="359"/>
      <c r="D26" s="655"/>
      <c r="E26" s="907">
        <f t="shared" si="2"/>
        <v>0</v>
      </c>
      <c r="F26" s="5"/>
    </row>
    <row r="27" spans="1:6" ht="12.75" customHeight="1" x14ac:dyDescent="0.25">
      <c r="A27" s="912" t="s">
        <v>761</v>
      </c>
      <c r="B27" s="2" t="s">
        <v>51</v>
      </c>
      <c r="C27" s="359"/>
      <c r="D27" s="655"/>
      <c r="E27" s="907">
        <f t="shared" si="2"/>
        <v>0</v>
      </c>
      <c r="F27" s="5"/>
    </row>
    <row r="28" spans="1:6" x14ac:dyDescent="0.25">
      <c r="A28" s="912" t="s">
        <v>661</v>
      </c>
      <c r="B28" s="2" t="s">
        <v>48</v>
      </c>
      <c r="C28" s="359"/>
      <c r="D28" s="655"/>
      <c r="E28" s="907">
        <f t="shared" si="2"/>
        <v>0</v>
      </c>
      <c r="F28" s="5"/>
    </row>
    <row r="29" spans="1:6" ht="3" customHeight="1" x14ac:dyDescent="0.25">
      <c r="A29" s="913"/>
      <c r="B29" s="18"/>
      <c r="C29" s="426"/>
      <c r="D29" s="903"/>
      <c r="E29" s="17"/>
      <c r="F29" s="5"/>
    </row>
    <row r="30" spans="1:6" ht="15.75" x14ac:dyDescent="0.25">
      <c r="A30" s="912"/>
      <c r="B30" s="140" t="s">
        <v>1221</v>
      </c>
      <c r="C30" s="367">
        <f>SUM(C31:C35)</f>
        <v>2000</v>
      </c>
      <c r="D30" s="696">
        <f>SUM(D31:D35)</f>
        <v>170</v>
      </c>
      <c r="E30" s="906">
        <f>SUM(C30-D30)</f>
        <v>1830</v>
      </c>
      <c r="F30" s="5"/>
    </row>
    <row r="31" spans="1:6" x14ac:dyDescent="0.25">
      <c r="A31" s="912" t="s">
        <v>363</v>
      </c>
      <c r="B31" s="2" t="s">
        <v>324</v>
      </c>
      <c r="C31" s="359">
        <v>900</v>
      </c>
      <c r="D31" s="577"/>
      <c r="E31" s="907">
        <f t="shared" ref="E31:E35" si="3">SUM(C31-D31)</f>
        <v>900</v>
      </c>
      <c r="F31" s="5"/>
    </row>
    <row r="32" spans="1:6" x14ac:dyDescent="0.25">
      <c r="A32" s="912" t="s">
        <v>362</v>
      </c>
      <c r="B32" s="2" t="s">
        <v>50</v>
      </c>
      <c r="C32" s="359">
        <v>500</v>
      </c>
      <c r="D32" s="577"/>
      <c r="E32" s="907">
        <f t="shared" si="3"/>
        <v>500</v>
      </c>
      <c r="F32" s="5"/>
    </row>
    <row r="33" spans="1:6" x14ac:dyDescent="0.25">
      <c r="A33" s="912" t="s">
        <v>364</v>
      </c>
      <c r="B33" s="2" t="s">
        <v>47</v>
      </c>
      <c r="C33" s="359">
        <v>400</v>
      </c>
      <c r="D33" s="577"/>
      <c r="E33" s="907">
        <f t="shared" si="3"/>
        <v>400</v>
      </c>
      <c r="F33" s="5"/>
    </row>
    <row r="34" spans="1:6" ht="13.5" customHeight="1" x14ac:dyDescent="0.25">
      <c r="A34" s="912" t="s">
        <v>365</v>
      </c>
      <c r="B34" s="2" t="s">
        <v>52</v>
      </c>
      <c r="C34" s="359">
        <v>200</v>
      </c>
      <c r="D34" s="577">
        <v>170</v>
      </c>
      <c r="E34" s="907">
        <f t="shared" si="3"/>
        <v>30</v>
      </c>
      <c r="F34" s="5"/>
    </row>
    <row r="35" spans="1:6" x14ac:dyDescent="0.25">
      <c r="A35" s="912" t="s">
        <v>762</v>
      </c>
      <c r="B35" s="2" t="s">
        <v>49</v>
      </c>
      <c r="C35" s="359"/>
      <c r="D35" s="577"/>
      <c r="E35" s="907">
        <f t="shared" si="3"/>
        <v>0</v>
      </c>
      <c r="F35" s="5"/>
    </row>
    <row r="36" spans="1:6" ht="3" customHeight="1" x14ac:dyDescent="0.25">
      <c r="A36" s="913"/>
      <c r="B36" s="18"/>
      <c r="C36" s="425"/>
      <c r="D36" s="887"/>
      <c r="E36" s="904"/>
      <c r="F36" s="5"/>
    </row>
    <row r="37" spans="1:6" ht="15.75" x14ac:dyDescent="0.25">
      <c r="A37" s="912"/>
      <c r="B37" s="140" t="s">
        <v>1222</v>
      </c>
      <c r="C37" s="360"/>
      <c r="D37" s="902"/>
      <c r="E37" s="546"/>
      <c r="F37" s="5"/>
    </row>
    <row r="38" spans="1:6" ht="15.75" x14ac:dyDescent="0.25">
      <c r="A38" s="912"/>
      <c r="B38" s="915" t="s">
        <v>53</v>
      </c>
      <c r="C38" s="386">
        <f>SUM(C39:C46)</f>
        <v>22000</v>
      </c>
      <c r="D38" s="902">
        <f>SUM(D39:D46)</f>
        <v>0</v>
      </c>
      <c r="E38" s="906">
        <f>SUM(C38-D38)</f>
        <v>22000</v>
      </c>
      <c r="F38" s="5"/>
    </row>
    <row r="39" spans="1:6" x14ac:dyDescent="0.25">
      <c r="A39" s="912" t="s">
        <v>366</v>
      </c>
      <c r="B39" s="2" t="s">
        <v>54</v>
      </c>
      <c r="C39" s="359">
        <v>17500</v>
      </c>
      <c r="D39" s="659"/>
      <c r="E39" s="901">
        <f>SUM(C39-D39)</f>
        <v>17500</v>
      </c>
      <c r="F39" s="5"/>
    </row>
    <row r="40" spans="1:6" x14ac:dyDescent="0.25">
      <c r="A40" s="912" t="s">
        <v>367</v>
      </c>
      <c r="B40" s="2" t="s">
        <v>662</v>
      </c>
      <c r="C40" s="359">
        <v>2500</v>
      </c>
      <c r="D40" s="576"/>
      <c r="E40" s="901">
        <f t="shared" ref="E40:E46" si="4">SUM(C40-D40)</f>
        <v>2500</v>
      </c>
      <c r="F40" s="5"/>
    </row>
    <row r="41" spans="1:6" x14ac:dyDescent="0.25">
      <c r="A41" s="912" t="s">
        <v>763</v>
      </c>
      <c r="B41" s="2" t="s">
        <v>55</v>
      </c>
      <c r="C41" s="359"/>
      <c r="D41" s="576"/>
      <c r="E41" s="901"/>
      <c r="F41" s="5"/>
    </row>
    <row r="42" spans="1:6" x14ac:dyDescent="0.25">
      <c r="A42" s="912"/>
      <c r="B42" s="916" t="s">
        <v>56</v>
      </c>
      <c r="C42" s="359"/>
      <c r="D42" s="576"/>
      <c r="E42" s="901"/>
      <c r="F42" s="5"/>
    </row>
    <row r="43" spans="1:6" x14ac:dyDescent="0.25">
      <c r="A43" s="912" t="s">
        <v>368</v>
      </c>
      <c r="B43" s="917" t="s">
        <v>283</v>
      </c>
      <c r="C43" s="359">
        <v>1500</v>
      </c>
      <c r="D43" s="576"/>
      <c r="E43" s="901">
        <f t="shared" si="4"/>
        <v>1500</v>
      </c>
      <c r="F43" s="5"/>
    </row>
    <row r="44" spans="1:6" x14ac:dyDescent="0.25">
      <c r="A44" s="912" t="s">
        <v>369</v>
      </c>
      <c r="B44" s="2" t="s">
        <v>831</v>
      </c>
      <c r="C44" s="359"/>
      <c r="D44" s="576"/>
      <c r="E44" s="901">
        <f t="shared" si="4"/>
        <v>0</v>
      </c>
      <c r="F44" s="5"/>
    </row>
    <row r="45" spans="1:6" x14ac:dyDescent="0.25">
      <c r="A45" s="912" t="s">
        <v>370</v>
      </c>
      <c r="B45" s="2" t="s">
        <v>58</v>
      </c>
      <c r="C45" s="359">
        <v>500</v>
      </c>
      <c r="D45" s="659"/>
      <c r="E45" s="901">
        <f t="shared" si="4"/>
        <v>500</v>
      </c>
      <c r="F45" s="5"/>
    </row>
    <row r="46" spans="1:6" ht="12" customHeight="1" x14ac:dyDescent="0.25">
      <c r="A46" s="912" t="s">
        <v>711</v>
      </c>
      <c r="B46" s="2" t="s">
        <v>57</v>
      </c>
      <c r="C46" s="359"/>
      <c r="D46" s="576"/>
      <c r="E46" s="575">
        <f t="shared" si="4"/>
        <v>0</v>
      </c>
      <c r="F46" s="5"/>
    </row>
    <row r="47" spans="1:6" ht="3" customHeight="1" x14ac:dyDescent="0.25">
      <c r="A47" s="913"/>
      <c r="B47" s="914"/>
      <c r="C47" s="425"/>
      <c r="D47" s="657"/>
      <c r="E47" s="425"/>
      <c r="F47" s="425"/>
    </row>
    <row r="48" spans="1:6" ht="15.75" x14ac:dyDescent="0.25">
      <c r="A48" s="912"/>
      <c r="B48" s="140" t="s">
        <v>59</v>
      </c>
      <c r="C48" s="629">
        <f>SUM(C49:C52)</f>
        <v>10130</v>
      </c>
      <c r="D48" s="696">
        <f>SUM(D49:D52)</f>
        <v>7972</v>
      </c>
      <c r="E48" s="906">
        <f>SUM(C48-D48)</f>
        <v>2158</v>
      </c>
      <c r="F48" s="5"/>
    </row>
    <row r="49" spans="1:6" x14ac:dyDescent="0.25">
      <c r="A49" s="912" t="s">
        <v>371</v>
      </c>
      <c r="B49" s="2" t="s">
        <v>60</v>
      </c>
      <c r="C49" s="361">
        <v>5500</v>
      </c>
      <c r="D49" s="535">
        <v>152</v>
      </c>
      <c r="E49" s="901">
        <f>SUM(C49-D49)</f>
        <v>5348</v>
      </c>
      <c r="F49" s="5"/>
    </row>
    <row r="50" spans="1:6" x14ac:dyDescent="0.25">
      <c r="A50" s="912" t="s">
        <v>764</v>
      </c>
      <c r="B50" s="2" t="s">
        <v>61</v>
      </c>
      <c r="C50" s="361">
        <v>500</v>
      </c>
      <c r="D50" s="535">
        <v>3723</v>
      </c>
      <c r="E50" s="901">
        <f t="shared" ref="E50:E52" si="5">SUM(C50-D50)</f>
        <v>-3223</v>
      </c>
      <c r="F50" s="5"/>
    </row>
    <row r="51" spans="1:6" ht="13.5" customHeight="1" x14ac:dyDescent="0.25">
      <c r="A51" s="912" t="s">
        <v>372</v>
      </c>
      <c r="B51" s="2" t="s">
        <v>62</v>
      </c>
      <c r="C51" s="361">
        <v>400</v>
      </c>
      <c r="D51" s="535">
        <v>169</v>
      </c>
      <c r="E51" s="901">
        <f t="shared" si="5"/>
        <v>231</v>
      </c>
      <c r="F51" s="5"/>
    </row>
    <row r="52" spans="1:6" ht="15.75" thickBot="1" x14ac:dyDescent="0.3">
      <c r="A52" s="912" t="s">
        <v>373</v>
      </c>
      <c r="B52" s="2" t="s">
        <v>63</v>
      </c>
      <c r="C52" s="361">
        <v>3730</v>
      </c>
      <c r="D52" s="660">
        <v>3928</v>
      </c>
      <c r="E52" s="901">
        <f t="shared" si="5"/>
        <v>-198</v>
      </c>
      <c r="F52" s="5"/>
    </row>
    <row r="53" spans="1:6" ht="20.25" thickTop="1" thickBot="1" x14ac:dyDescent="0.35">
      <c r="A53" s="908"/>
      <c r="B53" s="909" t="s">
        <v>64</v>
      </c>
      <c r="C53" s="362">
        <f>SUM(C4,C13,C21,C30,C38,C48)</f>
        <v>55830</v>
      </c>
      <c r="D53" s="661">
        <f>SUM(D4,D13,D21,D30,D38,D48)</f>
        <v>8376</v>
      </c>
      <c r="E53" s="770">
        <f>SUM(C53-D53)</f>
        <v>47454</v>
      </c>
      <c r="F53" s="495"/>
    </row>
    <row r="54" spans="1:6" ht="15.75" thickTop="1" x14ac:dyDescent="0.25"/>
  </sheetData>
  <phoneticPr fontId="44" type="noConversion"/>
  <hyperlinks>
    <hyperlink ref="A1" location="'résultat analytique 2'!A1" display="2.TRAD"/>
  </hyperlinks>
  <pageMargins left="0.23622047244094491" right="0.23622047244094491" top="0.74803149606299213" bottom="0.74803149606299213" header="0.31496062992125984" footer="0.31496062992125984"/>
  <pageSetup paperSize="9" scale="75" orientation="portrait" horizontalDpi="200" verticalDpi="200" r:id="rId1"/>
  <headerFooter>
    <oddHeader xml:space="preserve">&amp;L&amp;"-,Gras"&amp;16FFSB
&amp;14&amp;URESPONSABLE: H.CHANEL &amp;C&amp;"-,Gras"&amp;14 2-TRADITIONNEL &amp;R&amp;"-,Gras"&amp;14CONTROLE BUDGET  </oddHeader>
    <oddFooter>&amp;L&amp;"-,Gras"&amp;12Code :02101&amp;C&amp;"-,Gras"&amp;14TRESORERIE GENERALE / CONTROLE DE GESTION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F27"/>
  <sheetViews>
    <sheetView workbookViewId="0">
      <selection activeCell="A4" sqref="A4"/>
    </sheetView>
  </sheetViews>
  <sheetFormatPr baseColWidth="10" defaultRowHeight="15" x14ac:dyDescent="0.25"/>
  <cols>
    <col min="1" max="1" width="10" customWidth="1"/>
    <col min="2" max="2" width="29.5703125" customWidth="1"/>
    <col min="3" max="3" width="15.42578125" customWidth="1"/>
    <col min="4" max="4" width="15.7109375" customWidth="1"/>
    <col min="5" max="5" width="13.85546875" style="133" customWidth="1"/>
  </cols>
  <sheetData>
    <row r="4" spans="1:6" ht="24" customHeight="1" thickBot="1" x14ac:dyDescent="0.65">
      <c r="A4" s="277" t="s">
        <v>337</v>
      </c>
      <c r="B4" s="24"/>
      <c r="C4" s="25"/>
      <c r="D4" s="25"/>
      <c r="E4" s="198"/>
    </row>
    <row r="5" spans="1:6" ht="3.75" hidden="1" customHeight="1" thickBot="1" x14ac:dyDescent="0.3">
      <c r="A5" s="23"/>
      <c r="B5" s="23"/>
      <c r="C5" s="23"/>
      <c r="D5" s="23"/>
      <c r="E5" s="178"/>
    </row>
    <row r="6" spans="1:6" ht="45" customHeight="1" thickTop="1" thickBot="1" x14ac:dyDescent="0.3">
      <c r="A6" s="26" t="s">
        <v>39</v>
      </c>
      <c r="B6" s="26"/>
      <c r="C6" s="298" t="s">
        <v>1207</v>
      </c>
      <c r="D6" s="672" t="s">
        <v>1208</v>
      </c>
      <c r="E6" s="194" t="s">
        <v>343</v>
      </c>
      <c r="F6" s="213"/>
    </row>
    <row r="7" spans="1:6" ht="18.75" thickTop="1" x14ac:dyDescent="0.25">
      <c r="A7" s="27"/>
      <c r="B7" s="27"/>
      <c r="C7" s="372"/>
      <c r="D7" s="610"/>
      <c r="E7" s="199"/>
    </row>
    <row r="8" spans="1:6" ht="24.95" customHeight="1" x14ac:dyDescent="0.3">
      <c r="A8" s="310" t="s">
        <v>421</v>
      </c>
      <c r="B8" s="28" t="s">
        <v>97</v>
      </c>
      <c r="C8" s="373">
        <v>2500</v>
      </c>
      <c r="D8" s="611"/>
      <c r="E8" s="200">
        <f>C8-D8</f>
        <v>2500</v>
      </c>
      <c r="F8" s="212"/>
    </row>
    <row r="9" spans="1:6" ht="24.95" customHeight="1" x14ac:dyDescent="0.3">
      <c r="A9" s="310" t="s">
        <v>621</v>
      </c>
      <c r="B9" s="30" t="s">
        <v>766</v>
      </c>
      <c r="C9" s="373"/>
      <c r="D9" s="879"/>
      <c r="E9" s="200">
        <f t="shared" ref="E9:E16" si="0">C9-D9</f>
        <v>0</v>
      </c>
      <c r="F9" s="212"/>
    </row>
    <row r="10" spans="1:6" ht="24.95" customHeight="1" x14ac:dyDescent="0.3">
      <c r="A10" s="310" t="s">
        <v>422</v>
      </c>
      <c r="B10" s="28" t="s">
        <v>98</v>
      </c>
      <c r="C10" s="373"/>
      <c r="D10" s="611"/>
      <c r="E10" s="200">
        <f t="shared" si="0"/>
        <v>0</v>
      </c>
      <c r="F10" s="212"/>
    </row>
    <row r="11" spans="1:6" ht="24.95" customHeight="1" x14ac:dyDescent="0.3">
      <c r="A11" s="310" t="s">
        <v>423</v>
      </c>
      <c r="B11" s="28" t="s">
        <v>99</v>
      </c>
      <c r="C11" s="373">
        <v>8500</v>
      </c>
      <c r="D11" s="611"/>
      <c r="E11" s="200">
        <f t="shared" si="0"/>
        <v>8500</v>
      </c>
      <c r="F11" s="212"/>
    </row>
    <row r="12" spans="1:6" ht="24.95" customHeight="1" x14ac:dyDescent="0.3">
      <c r="A12" s="310" t="s">
        <v>424</v>
      </c>
      <c r="B12" s="28" t="s">
        <v>100</v>
      </c>
      <c r="C12" s="373">
        <v>7000</v>
      </c>
      <c r="D12" s="611"/>
      <c r="E12" s="200">
        <f t="shared" si="0"/>
        <v>7000</v>
      </c>
      <c r="F12" s="212"/>
    </row>
    <row r="13" spans="1:6" ht="24.95" customHeight="1" x14ac:dyDescent="0.3">
      <c r="A13" s="310" t="s">
        <v>425</v>
      </c>
      <c r="B13" s="30" t="s">
        <v>329</v>
      </c>
      <c r="C13" s="373">
        <v>5000</v>
      </c>
      <c r="D13" s="611"/>
      <c r="E13" s="200">
        <f t="shared" si="0"/>
        <v>5000</v>
      </c>
      <c r="F13" s="212"/>
    </row>
    <row r="14" spans="1:6" ht="24.95" customHeight="1" x14ac:dyDescent="0.3">
      <c r="A14" s="310" t="s">
        <v>426</v>
      </c>
      <c r="B14" s="28" t="s">
        <v>102</v>
      </c>
      <c r="C14" s="373">
        <v>1000</v>
      </c>
      <c r="D14" s="611"/>
      <c r="E14" s="200">
        <f t="shared" si="0"/>
        <v>1000</v>
      </c>
      <c r="F14" s="212"/>
    </row>
    <row r="15" spans="1:6" ht="24.95" customHeight="1" x14ac:dyDescent="0.3">
      <c r="A15" s="310" t="s">
        <v>427</v>
      </c>
      <c r="B15" s="28" t="s">
        <v>103</v>
      </c>
      <c r="C15" s="373">
        <v>5000</v>
      </c>
      <c r="D15" s="611">
        <v>34</v>
      </c>
      <c r="E15" s="200">
        <f t="shared" si="0"/>
        <v>4966</v>
      </c>
      <c r="F15" s="212"/>
    </row>
    <row r="16" spans="1:6" ht="24.95" customHeight="1" thickBot="1" x14ac:dyDescent="0.35">
      <c r="A16" s="310" t="s">
        <v>428</v>
      </c>
      <c r="B16" s="28" t="s">
        <v>104</v>
      </c>
      <c r="C16" s="373">
        <v>500</v>
      </c>
      <c r="D16" s="611"/>
      <c r="E16" s="200">
        <f t="shared" si="0"/>
        <v>500</v>
      </c>
    </row>
    <row r="17" spans="1:6" ht="32.25" customHeight="1" thickTop="1" thickBot="1" x14ac:dyDescent="0.3">
      <c r="A17" s="154" t="s">
        <v>105</v>
      </c>
      <c r="B17" s="500"/>
      <c r="C17" s="498">
        <f>SUM(C8:C16)</f>
        <v>29500</v>
      </c>
      <c r="D17" s="612">
        <f>SUM(D8:D16)</f>
        <v>34</v>
      </c>
      <c r="E17" s="497">
        <f>C17-D17</f>
        <v>29466</v>
      </c>
      <c r="F17" s="1436"/>
    </row>
    <row r="18" spans="1:6" ht="15.75" customHeight="1" thickTop="1" x14ac:dyDescent="0.25">
      <c r="A18" s="499"/>
      <c r="B18" s="499"/>
      <c r="C18" s="502"/>
      <c r="D18" s="503"/>
      <c r="E18" s="501"/>
      <c r="F18" s="1437"/>
    </row>
    <row r="20" spans="1:6" ht="18.75" x14ac:dyDescent="0.3">
      <c r="A20" s="133"/>
      <c r="B20" s="133"/>
      <c r="C20" s="150"/>
      <c r="D20" s="150"/>
      <c r="E20" s="150"/>
    </row>
    <row r="21" spans="1:6" x14ac:dyDescent="0.25">
      <c r="A21" s="133"/>
      <c r="B21" s="133"/>
      <c r="C21" s="133"/>
      <c r="D21" s="133"/>
    </row>
    <row r="22" spans="1:6" ht="18.75" x14ac:dyDescent="0.3">
      <c r="A22" s="147"/>
      <c r="B22" s="152"/>
      <c r="C22" s="133"/>
      <c r="D22" s="133"/>
    </row>
    <row r="23" spans="1:6" ht="18.75" x14ac:dyDescent="0.3">
      <c r="A23" s="147"/>
      <c r="B23" s="152"/>
      <c r="C23" s="133"/>
      <c r="D23" s="133"/>
    </row>
    <row r="24" spans="1:6" ht="18.75" x14ac:dyDescent="0.3">
      <c r="A24" s="147"/>
      <c r="B24" s="152"/>
      <c r="C24" s="133"/>
      <c r="D24" s="133"/>
    </row>
    <row r="25" spans="1:6" x14ac:dyDescent="0.25">
      <c r="A25" s="148"/>
      <c r="B25" s="148"/>
      <c r="C25" s="133"/>
      <c r="D25" s="133"/>
    </row>
    <row r="26" spans="1:6" x14ac:dyDescent="0.25">
      <c r="A26" s="133"/>
      <c r="B26" s="133"/>
      <c r="C26" s="133"/>
      <c r="D26" s="133"/>
    </row>
    <row r="27" spans="1:6" x14ac:dyDescent="0.25">
      <c r="A27" s="133"/>
      <c r="B27" s="133"/>
      <c r="C27" s="133"/>
      <c r="D27" s="133"/>
    </row>
  </sheetData>
  <mergeCells count="1">
    <mergeCell ref="F17:F18"/>
  </mergeCells>
  <phoneticPr fontId="44" type="noConversion"/>
  <hyperlinks>
    <hyperlink ref="A4" location="'résultat analytique 2'!A1" display=" Résultats A"/>
  </hyperlinks>
  <pageMargins left="0.70866141732283472" right="0.70866141732283472" top="0.55118110236220474" bottom="0.59055118110236227" header="0.31496062992125984" footer="0.31496062992125984"/>
  <pageSetup paperSize="9" orientation="landscape" r:id="rId1"/>
  <headerFooter>
    <oddHeader xml:space="preserve">&amp;L&amp;"-,Gras"&amp;16FFSB&amp;"-,Normal"&amp;11
&amp;"-,Gras"&amp;14&amp;URESPONSABLE : CHANTAL FIEUJEAN
&amp;C&amp;"-,Gras"&amp;14 4-CDF DE TIRS&amp;R&amp;"-,Gras"&amp;14CONTROLE BUDGET  </oddHeader>
    <oddFooter>&amp;L&amp;"-,Gras"&amp;12Code : 04131400&amp;C&amp;"-,Gras"&amp;14TRESORERIE GENERALE/CONTROLE DE GESTION&amp;R&amp;"-,Gras"&amp;12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75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RowHeight="15" x14ac:dyDescent="0.25"/>
  <cols>
    <col min="3" max="3" width="10.5703125" customWidth="1"/>
    <col min="4" max="4" width="13.140625" customWidth="1"/>
    <col min="5" max="6" width="12.7109375" customWidth="1"/>
    <col min="7" max="7" width="12.7109375" style="133" customWidth="1"/>
  </cols>
  <sheetData>
    <row r="1" spans="1:9" ht="35.1" customHeight="1" thickTop="1" thickBot="1" x14ac:dyDescent="0.35">
      <c r="A1" s="830" t="s">
        <v>338</v>
      </c>
      <c r="B1" s="866"/>
      <c r="C1" s="866"/>
      <c r="D1" s="867"/>
      <c r="E1" s="298" t="s">
        <v>1207</v>
      </c>
      <c r="F1" s="534" t="s">
        <v>1218</v>
      </c>
      <c r="G1" s="194" t="s">
        <v>343</v>
      </c>
      <c r="H1" s="222"/>
      <c r="I1" s="354"/>
    </row>
    <row r="2" spans="1:9" ht="19.5" thickTop="1" x14ac:dyDescent="0.3">
      <c r="A2" s="868" t="s">
        <v>106</v>
      </c>
      <c r="B2" s="1326"/>
      <c r="C2" s="869"/>
      <c r="D2" s="870"/>
      <c r="E2" s="372"/>
      <c r="F2" s="549"/>
      <c r="G2" s="192"/>
    </row>
    <row r="3" spans="1:9" ht="18.75" x14ac:dyDescent="0.3">
      <c r="A3" s="1444" t="s">
        <v>107</v>
      </c>
      <c r="B3" s="1445"/>
      <c r="C3" s="1445"/>
      <c r="D3" s="1308"/>
      <c r="E3" s="375">
        <f>SUM(E4:E5)</f>
        <v>800</v>
      </c>
      <c r="F3" s="1307">
        <f>SUM(F4:F5)</f>
        <v>0</v>
      </c>
      <c r="G3" s="957">
        <f>E3-F3</f>
        <v>800</v>
      </c>
    </row>
    <row r="4" spans="1:9" ht="15.75" x14ac:dyDescent="0.25">
      <c r="A4" s="871" t="s">
        <v>429</v>
      </c>
      <c r="B4" s="30" t="s">
        <v>108</v>
      </c>
      <c r="C4" s="30"/>
      <c r="D4" s="30"/>
      <c r="E4" s="374">
        <v>400</v>
      </c>
      <c r="F4" s="1317"/>
      <c r="G4" s="193">
        <f t="shared" ref="G4:G5" si="0">E4-F4</f>
        <v>400</v>
      </c>
    </row>
    <row r="5" spans="1:9" ht="15.75" x14ac:dyDescent="0.25">
      <c r="A5" s="871" t="s">
        <v>430</v>
      </c>
      <c r="B5" s="30" t="s">
        <v>109</v>
      </c>
      <c r="C5" s="30"/>
      <c r="D5" s="30"/>
      <c r="E5" s="374">
        <v>400</v>
      </c>
      <c r="F5" s="1317"/>
      <c r="G5" s="193">
        <f t="shared" si="0"/>
        <v>400</v>
      </c>
    </row>
    <row r="6" spans="1:9" ht="3.95" customHeight="1" x14ac:dyDescent="0.25">
      <c r="A6" s="872"/>
      <c r="B6" s="146"/>
      <c r="C6" s="377"/>
      <c r="D6" s="146"/>
      <c r="E6" s="378"/>
      <c r="F6" s="1318"/>
      <c r="G6" s="31"/>
    </row>
    <row r="7" spans="1:9" ht="28.5" customHeight="1" thickBot="1" x14ac:dyDescent="0.3">
      <c r="A7" s="1448" t="s">
        <v>111</v>
      </c>
      <c r="B7" s="1449"/>
      <c r="C7" s="1449"/>
      <c r="D7" s="1449"/>
      <c r="E7" s="863">
        <f>SUM(E8:E16)</f>
        <v>20350</v>
      </c>
      <c r="F7" s="1319">
        <f>SUM(F8:F16)</f>
        <v>0</v>
      </c>
      <c r="G7" s="864">
        <f>E7-F7</f>
        <v>20350</v>
      </c>
    </row>
    <row r="8" spans="1:9" ht="15" customHeight="1" thickTop="1" x14ac:dyDescent="0.25">
      <c r="A8" s="833" t="s">
        <v>113</v>
      </c>
      <c r="B8" s="34"/>
      <c r="C8" s="33"/>
      <c r="D8" s="33"/>
      <c r="E8" s="374"/>
      <c r="F8" s="1317"/>
      <c r="G8" s="865"/>
    </row>
    <row r="9" spans="1:9" ht="15" customHeight="1" x14ac:dyDescent="0.25">
      <c r="A9" s="871" t="s">
        <v>431</v>
      </c>
      <c r="B9" s="30" t="s">
        <v>622</v>
      </c>
      <c r="C9" s="30"/>
      <c r="D9" s="30"/>
      <c r="E9" s="374">
        <v>2100</v>
      </c>
      <c r="F9" s="1317"/>
      <c r="G9" s="865">
        <f t="shared" ref="G9:G16" si="1">E9-F9</f>
        <v>2100</v>
      </c>
    </row>
    <row r="10" spans="1:9" ht="15.75" customHeight="1" x14ac:dyDescent="0.25">
      <c r="A10" s="871" t="s">
        <v>432</v>
      </c>
      <c r="B10" s="30" t="s">
        <v>825</v>
      </c>
      <c r="C10" s="30"/>
      <c r="D10" s="30"/>
      <c r="E10" s="374">
        <v>13000</v>
      </c>
      <c r="F10" s="1317"/>
      <c r="G10" s="865">
        <f t="shared" si="1"/>
        <v>13000</v>
      </c>
    </row>
    <row r="11" spans="1:9" ht="15.75" x14ac:dyDescent="0.25">
      <c r="A11" s="833" t="s">
        <v>114</v>
      </c>
      <c r="B11" s="34"/>
      <c r="C11" s="33"/>
      <c r="D11" s="33"/>
      <c r="E11" s="374"/>
      <c r="F11" s="1317"/>
      <c r="G11" s="865"/>
    </row>
    <row r="12" spans="1:9" ht="15.75" x14ac:dyDescent="0.25">
      <c r="A12" s="871" t="s">
        <v>436</v>
      </c>
      <c r="B12" s="30" t="s">
        <v>113</v>
      </c>
      <c r="C12" s="35"/>
      <c r="D12" s="35"/>
      <c r="E12" s="374">
        <v>250</v>
      </c>
      <c r="F12" s="1317"/>
      <c r="G12" s="865">
        <f t="shared" si="1"/>
        <v>250</v>
      </c>
    </row>
    <row r="13" spans="1:9" ht="15.75" x14ac:dyDescent="0.25">
      <c r="A13" s="871" t="s">
        <v>746</v>
      </c>
      <c r="B13" s="30" t="s">
        <v>860</v>
      </c>
      <c r="C13" s="35"/>
      <c r="D13" s="35"/>
      <c r="E13" s="374">
        <v>500</v>
      </c>
      <c r="F13" s="1317"/>
      <c r="G13" s="865">
        <f t="shared" si="1"/>
        <v>500</v>
      </c>
      <c r="I13" s="36"/>
    </row>
    <row r="14" spans="1:9" ht="15.75" x14ac:dyDescent="0.25">
      <c r="A14" s="871" t="s">
        <v>433</v>
      </c>
      <c r="B14" s="30" t="s">
        <v>114</v>
      </c>
      <c r="C14" s="35"/>
      <c r="D14" s="35"/>
      <c r="E14" s="374">
        <v>400</v>
      </c>
      <c r="F14" s="1317"/>
      <c r="G14" s="865">
        <f t="shared" si="1"/>
        <v>400</v>
      </c>
    </row>
    <row r="15" spans="1:9" ht="15.75" x14ac:dyDescent="0.25">
      <c r="A15" s="871" t="s">
        <v>752</v>
      </c>
      <c r="B15" s="30" t="s">
        <v>101</v>
      </c>
      <c r="C15" s="35"/>
      <c r="D15" s="35"/>
      <c r="E15" s="374">
        <v>1500</v>
      </c>
      <c r="F15" s="1317"/>
      <c r="G15" s="865">
        <f t="shared" si="1"/>
        <v>1500</v>
      </c>
    </row>
    <row r="16" spans="1:9" ht="16.5" thickBot="1" x14ac:dyDescent="0.3">
      <c r="A16" s="871" t="s">
        <v>1013</v>
      </c>
      <c r="B16" s="33" t="s">
        <v>1014</v>
      </c>
      <c r="C16" s="37"/>
      <c r="D16" s="37"/>
      <c r="E16" s="374">
        <v>2600</v>
      </c>
      <c r="F16" s="1317"/>
      <c r="G16" s="865">
        <f t="shared" si="1"/>
        <v>2600</v>
      </c>
    </row>
    <row r="17" spans="1:7" ht="9.9499999999999993" customHeight="1" thickTop="1" x14ac:dyDescent="0.25">
      <c r="A17" s="873"/>
      <c r="B17" s="1449" t="s">
        <v>1122</v>
      </c>
      <c r="C17" s="1449"/>
      <c r="D17" s="1450"/>
      <c r="E17" s="1442">
        <f>E3+E7</f>
        <v>21150</v>
      </c>
      <c r="F17" s="1446">
        <f>F3+F7</f>
        <v>0</v>
      </c>
      <c r="G17" s="1440">
        <f>SUM(G7,G3)</f>
        <v>21150</v>
      </c>
    </row>
    <row r="18" spans="1:7" ht="9.9499999999999993" customHeight="1" thickBot="1" x14ac:dyDescent="0.3">
      <c r="A18" s="839"/>
      <c r="B18" s="1449"/>
      <c r="C18" s="1449"/>
      <c r="D18" s="1450"/>
      <c r="E18" s="1443"/>
      <c r="F18" s="1447"/>
      <c r="G18" s="1441"/>
    </row>
    <row r="19" spans="1:7" ht="15" customHeight="1" thickTop="1" x14ac:dyDescent="0.25">
      <c r="A19" s="1310"/>
      <c r="B19" s="1309" t="s">
        <v>1073</v>
      </c>
      <c r="C19" s="124"/>
      <c r="D19" s="124"/>
      <c r="E19" s="1322">
        <f>SUM(E20:E27)</f>
        <v>35000</v>
      </c>
      <c r="F19" s="1307">
        <f>SUM(F20:F27)</f>
        <v>8221</v>
      </c>
      <c r="G19" s="551">
        <f>SUM(E19-F19)</f>
        <v>26779</v>
      </c>
    </row>
    <row r="20" spans="1:7" ht="15" customHeight="1" x14ac:dyDescent="0.25">
      <c r="A20" s="1310" t="s">
        <v>1098</v>
      </c>
      <c r="B20" s="1316" t="s">
        <v>1210</v>
      </c>
      <c r="C20" s="1315"/>
      <c r="D20" s="122"/>
      <c r="E20" s="388">
        <v>6000</v>
      </c>
      <c r="F20" s="1320">
        <v>6622</v>
      </c>
      <c r="G20" s="1306">
        <f t="shared" ref="G20:G53" si="2">SUM(E20-F20)</f>
        <v>-622</v>
      </c>
    </row>
    <row r="21" spans="1:7" ht="15" customHeight="1" x14ac:dyDescent="0.25">
      <c r="A21" s="1310" t="s">
        <v>1099</v>
      </c>
      <c r="B21" s="1316" t="s">
        <v>1068</v>
      </c>
      <c r="C21" s="1315"/>
      <c r="D21" s="122"/>
      <c r="E21" s="388">
        <v>13000</v>
      </c>
      <c r="F21" s="1320"/>
      <c r="G21" s="1306">
        <f t="shared" si="2"/>
        <v>13000</v>
      </c>
    </row>
    <row r="22" spans="1:7" ht="15" customHeight="1" x14ac:dyDescent="0.25">
      <c r="A22" s="1310" t="s">
        <v>1100</v>
      </c>
      <c r="B22" s="1316" t="s">
        <v>1069</v>
      </c>
      <c r="C22" s="1315"/>
      <c r="D22" s="122"/>
      <c r="E22" s="388">
        <v>8500</v>
      </c>
      <c r="F22" s="1320"/>
      <c r="G22" s="1306">
        <f t="shared" si="2"/>
        <v>8500</v>
      </c>
    </row>
    <row r="23" spans="1:7" ht="15" customHeight="1" x14ac:dyDescent="0.25">
      <c r="A23" s="1310" t="s">
        <v>1101</v>
      </c>
      <c r="B23" s="1316" t="s">
        <v>1070</v>
      </c>
      <c r="C23" s="1315"/>
      <c r="D23" s="122"/>
      <c r="E23" s="388">
        <v>4000</v>
      </c>
      <c r="F23" s="1320"/>
      <c r="G23" s="1306">
        <f t="shared" si="2"/>
        <v>4000</v>
      </c>
    </row>
    <row r="24" spans="1:7" ht="15" customHeight="1" x14ac:dyDescent="0.25">
      <c r="A24" s="1310" t="s">
        <v>1102</v>
      </c>
      <c r="B24" s="1316" t="s">
        <v>1071</v>
      </c>
      <c r="C24" s="1315"/>
      <c r="D24" s="122"/>
      <c r="E24" s="388">
        <v>1500</v>
      </c>
      <c r="F24" s="1320"/>
      <c r="G24" s="1306">
        <f t="shared" si="2"/>
        <v>1500</v>
      </c>
    </row>
    <row r="25" spans="1:7" ht="15" customHeight="1" x14ac:dyDescent="0.25">
      <c r="A25" s="1310" t="s">
        <v>1103</v>
      </c>
      <c r="B25" s="1325" t="s">
        <v>1072</v>
      </c>
      <c r="C25" s="1315"/>
      <c r="D25" s="122"/>
      <c r="E25" s="388">
        <v>2000</v>
      </c>
      <c r="F25" s="1320"/>
      <c r="G25" s="1306">
        <f t="shared" si="2"/>
        <v>2000</v>
      </c>
    </row>
    <row r="26" spans="1:7" ht="15" customHeight="1" x14ac:dyDescent="0.25">
      <c r="A26" s="1310" t="s">
        <v>1199</v>
      </c>
      <c r="B26" s="1325" t="s">
        <v>1200</v>
      </c>
      <c r="C26" s="1315"/>
      <c r="D26" s="122"/>
      <c r="E26" s="388"/>
      <c r="F26" s="1320">
        <v>1599</v>
      </c>
      <c r="G26" s="1306">
        <f t="shared" si="2"/>
        <v>-1599</v>
      </c>
    </row>
    <row r="27" spans="1:7" ht="15" customHeight="1" thickBot="1" x14ac:dyDescent="0.3">
      <c r="A27" s="1310" t="s">
        <v>1203</v>
      </c>
      <c r="B27" s="1325" t="s">
        <v>1204</v>
      </c>
      <c r="C27" s="1315"/>
      <c r="D27" s="122"/>
      <c r="E27" s="388"/>
      <c r="F27" s="1320"/>
      <c r="G27" s="1306">
        <f t="shared" si="2"/>
        <v>0</v>
      </c>
    </row>
    <row r="28" spans="1:7" ht="15" customHeight="1" thickTop="1" x14ac:dyDescent="0.25">
      <c r="A28" s="1305"/>
      <c r="B28" s="1309" t="s">
        <v>1085</v>
      </c>
      <c r="C28" s="124"/>
      <c r="D28" s="124"/>
      <c r="E28" s="1322">
        <f>SUM(E29:E34)</f>
        <v>17750</v>
      </c>
      <c r="F28" s="1352">
        <f>SUM(F29:F34)</f>
        <v>15629</v>
      </c>
      <c r="G28" s="551">
        <f t="shared" si="2"/>
        <v>2121</v>
      </c>
    </row>
    <row r="29" spans="1:7" ht="15" customHeight="1" x14ac:dyDescent="0.25">
      <c r="A29" s="1310" t="s">
        <v>1104</v>
      </c>
      <c r="B29" s="1315" t="s">
        <v>1074</v>
      </c>
      <c r="C29" s="1315"/>
      <c r="D29" s="122"/>
      <c r="E29" s="388">
        <v>4000</v>
      </c>
      <c r="F29" s="1320">
        <v>5118</v>
      </c>
      <c r="G29" s="1306">
        <f t="shared" si="2"/>
        <v>-1118</v>
      </c>
    </row>
    <row r="30" spans="1:7" ht="15" customHeight="1" x14ac:dyDescent="0.25">
      <c r="A30" s="1310" t="s">
        <v>1105</v>
      </c>
      <c r="B30" s="1315" t="s">
        <v>1075</v>
      </c>
      <c r="C30" s="1315"/>
      <c r="D30" s="122"/>
      <c r="E30" s="388">
        <v>5000</v>
      </c>
      <c r="F30" s="1320">
        <v>2439</v>
      </c>
      <c r="G30" s="1306">
        <f t="shared" si="2"/>
        <v>2561</v>
      </c>
    </row>
    <row r="31" spans="1:7" ht="15" customHeight="1" x14ac:dyDescent="0.25">
      <c r="A31" s="1310" t="s">
        <v>1106</v>
      </c>
      <c r="B31" s="1315" t="s">
        <v>1076</v>
      </c>
      <c r="C31" s="1315"/>
      <c r="D31" s="122"/>
      <c r="E31" s="388">
        <v>5000</v>
      </c>
      <c r="F31" s="1320">
        <v>5029</v>
      </c>
      <c r="G31" s="1306">
        <f t="shared" si="2"/>
        <v>-29</v>
      </c>
    </row>
    <row r="32" spans="1:7" ht="15" customHeight="1" x14ac:dyDescent="0.25">
      <c r="A32" s="1310" t="s">
        <v>1107</v>
      </c>
      <c r="B32" s="1315" t="s">
        <v>1077</v>
      </c>
      <c r="C32" s="1315"/>
      <c r="D32" s="122"/>
      <c r="E32" s="388">
        <v>1500</v>
      </c>
      <c r="F32" s="1320">
        <v>203</v>
      </c>
      <c r="G32" s="1306">
        <f t="shared" si="2"/>
        <v>1297</v>
      </c>
    </row>
    <row r="33" spans="1:7" ht="15" customHeight="1" x14ac:dyDescent="0.25">
      <c r="A33" s="1310" t="s">
        <v>1108</v>
      </c>
      <c r="B33" s="1315" t="s">
        <v>1078</v>
      </c>
      <c r="C33" s="1315"/>
      <c r="D33" s="122"/>
      <c r="E33" s="388">
        <v>250</v>
      </c>
      <c r="F33" s="1320">
        <v>1212</v>
      </c>
      <c r="G33" s="1306">
        <f t="shared" si="2"/>
        <v>-962</v>
      </c>
    </row>
    <row r="34" spans="1:7" ht="15" customHeight="1" thickBot="1" x14ac:dyDescent="0.3">
      <c r="A34" s="1310" t="s">
        <v>1109</v>
      </c>
      <c r="B34" s="1315" t="s">
        <v>1079</v>
      </c>
      <c r="C34" s="1315"/>
      <c r="D34" s="122"/>
      <c r="E34" s="388">
        <v>2000</v>
      </c>
      <c r="F34" s="1320">
        <v>1628</v>
      </c>
      <c r="G34" s="1306">
        <f t="shared" si="2"/>
        <v>372</v>
      </c>
    </row>
    <row r="35" spans="1:7" ht="15" customHeight="1" thickTop="1" x14ac:dyDescent="0.25">
      <c r="A35" s="1305"/>
      <c r="B35" s="1309" t="s">
        <v>1086</v>
      </c>
      <c r="C35" s="124"/>
      <c r="D35" s="124"/>
      <c r="E35" s="1322">
        <f>SUM(E36:E38)</f>
        <v>4900</v>
      </c>
      <c r="F35" s="1352">
        <f>SUM(F36:F38)</f>
        <v>3948</v>
      </c>
      <c r="G35" s="551">
        <f t="shared" si="2"/>
        <v>952</v>
      </c>
    </row>
    <row r="36" spans="1:7" ht="15" customHeight="1" x14ac:dyDescent="0.25">
      <c r="A36" s="1310" t="s">
        <v>1110</v>
      </c>
      <c r="B36" s="1315" t="s">
        <v>1080</v>
      </c>
      <c r="C36" s="1315"/>
      <c r="D36" s="122"/>
      <c r="E36" s="388">
        <v>2000</v>
      </c>
      <c r="F36" s="1320">
        <v>2343</v>
      </c>
      <c r="G36" s="1306">
        <f t="shared" si="2"/>
        <v>-343</v>
      </c>
    </row>
    <row r="37" spans="1:7" ht="15" customHeight="1" x14ac:dyDescent="0.25">
      <c r="A37" s="1310" t="s">
        <v>1111</v>
      </c>
      <c r="B37" s="1315" t="s">
        <v>1076</v>
      </c>
      <c r="C37" s="1315"/>
      <c r="D37" s="122"/>
      <c r="E37" s="388">
        <v>2500</v>
      </c>
      <c r="F37" s="1320">
        <v>1249</v>
      </c>
      <c r="G37" s="1306">
        <f t="shared" si="2"/>
        <v>1251</v>
      </c>
    </row>
    <row r="38" spans="1:7" ht="15" customHeight="1" thickBot="1" x14ac:dyDescent="0.3">
      <c r="A38" s="1310" t="s">
        <v>1112</v>
      </c>
      <c r="B38" s="1315" t="s">
        <v>1077</v>
      </c>
      <c r="C38" s="1315"/>
      <c r="D38" s="122"/>
      <c r="E38" s="388">
        <v>400</v>
      </c>
      <c r="F38" s="1320">
        <v>356</v>
      </c>
      <c r="G38" s="1306">
        <f t="shared" si="2"/>
        <v>44</v>
      </c>
    </row>
    <row r="39" spans="1:7" ht="15" customHeight="1" x14ac:dyDescent="0.25">
      <c r="A39" s="1310" t="s">
        <v>1113</v>
      </c>
      <c r="B39" s="1309" t="s">
        <v>1093</v>
      </c>
      <c r="C39" s="1309"/>
      <c r="D39" s="1305"/>
      <c r="E39" s="1353">
        <v>6500</v>
      </c>
      <c r="F39" s="1357">
        <v>5001</v>
      </c>
      <c r="G39" s="1358">
        <f>E39-F39</f>
        <v>1499</v>
      </c>
    </row>
    <row r="40" spans="1:7" ht="15" customHeight="1" x14ac:dyDescent="0.25">
      <c r="A40" s="1310" t="s">
        <v>1114</v>
      </c>
      <c r="B40" s="1309" t="s">
        <v>1197</v>
      </c>
      <c r="C40" s="1309"/>
      <c r="D40" s="1305"/>
      <c r="E40" s="1408">
        <v>9000</v>
      </c>
      <c r="F40" s="1409"/>
      <c r="G40" s="1410">
        <f>E40-F40</f>
        <v>9000</v>
      </c>
    </row>
    <row r="41" spans="1:7" ht="15" customHeight="1" thickBot="1" x14ac:dyDescent="0.3">
      <c r="A41" s="327" t="s">
        <v>1267</v>
      </c>
      <c r="B41" s="1309" t="s">
        <v>1268</v>
      </c>
      <c r="C41" s="1309"/>
      <c r="D41" s="1309"/>
      <c r="E41" s="1411"/>
      <c r="F41" s="1412">
        <v>826</v>
      </c>
      <c r="G41" s="1404"/>
    </row>
    <row r="42" spans="1:7" ht="15" customHeight="1" thickTop="1" x14ac:dyDescent="0.25">
      <c r="A42" s="1309"/>
      <c r="B42" s="1309" t="s">
        <v>1087</v>
      </c>
      <c r="C42" s="1309"/>
      <c r="D42" s="1309"/>
      <c r="E42" s="1408">
        <f>SUM(E43:E44)</f>
        <v>2100</v>
      </c>
      <c r="F42" s="1356">
        <f>SUM(F43:F44)</f>
        <v>0</v>
      </c>
      <c r="G42" s="551">
        <f t="shared" si="2"/>
        <v>2100</v>
      </c>
    </row>
    <row r="43" spans="1:7" ht="15" customHeight="1" x14ac:dyDescent="0.25">
      <c r="A43" s="1310" t="s">
        <v>1115</v>
      </c>
      <c r="B43" s="1315" t="s">
        <v>1081</v>
      </c>
      <c r="C43" s="124"/>
      <c r="D43" s="122"/>
      <c r="E43" s="388">
        <v>900</v>
      </c>
      <c r="F43" s="1346"/>
      <c r="G43" s="1306">
        <f t="shared" si="2"/>
        <v>900</v>
      </c>
    </row>
    <row r="44" spans="1:7" ht="15" customHeight="1" thickBot="1" x14ac:dyDescent="0.3">
      <c r="A44" s="1310" t="s">
        <v>1116</v>
      </c>
      <c r="B44" s="1315" t="s">
        <v>1082</v>
      </c>
      <c r="C44" s="124"/>
      <c r="D44" s="122"/>
      <c r="E44" s="388">
        <v>1200</v>
      </c>
      <c r="F44" s="1369"/>
      <c r="G44" s="1306">
        <f t="shared" si="2"/>
        <v>1200</v>
      </c>
    </row>
    <row r="45" spans="1:7" ht="15" customHeight="1" thickTop="1" x14ac:dyDescent="0.25">
      <c r="A45" s="1305"/>
      <c r="B45" s="1309" t="s">
        <v>1088</v>
      </c>
      <c r="C45" s="124"/>
      <c r="D45" s="124"/>
      <c r="E45" s="1322">
        <f>SUM(E46:E47)</f>
        <v>5600</v>
      </c>
      <c r="F45" s="1352">
        <f>SUM(F46:F47)</f>
        <v>4572</v>
      </c>
      <c r="G45" s="551">
        <f t="shared" si="2"/>
        <v>1028</v>
      </c>
    </row>
    <row r="46" spans="1:7" ht="15" customHeight="1" x14ac:dyDescent="0.25">
      <c r="A46" s="1310" t="s">
        <v>1117</v>
      </c>
      <c r="B46" s="1315" t="s">
        <v>1083</v>
      </c>
      <c r="C46" s="1315"/>
      <c r="D46" s="122"/>
      <c r="E46" s="388">
        <v>4000</v>
      </c>
      <c r="F46" s="1320">
        <v>2760</v>
      </c>
      <c r="G46" s="1306">
        <f t="shared" si="2"/>
        <v>1240</v>
      </c>
    </row>
    <row r="47" spans="1:7" ht="15" customHeight="1" thickBot="1" x14ac:dyDescent="0.3">
      <c r="A47" s="1310" t="s">
        <v>1118</v>
      </c>
      <c r="B47" s="1315" t="s">
        <v>1084</v>
      </c>
      <c r="C47" s="1315"/>
      <c r="D47" s="122"/>
      <c r="E47" s="388">
        <v>1600</v>
      </c>
      <c r="F47" s="1320">
        <v>1812</v>
      </c>
      <c r="G47" s="1306">
        <f t="shared" si="2"/>
        <v>-212</v>
      </c>
    </row>
    <row r="48" spans="1:7" ht="15" customHeight="1" thickTop="1" thickBot="1" x14ac:dyDescent="0.3">
      <c r="A48" s="1310" t="s">
        <v>1119</v>
      </c>
      <c r="B48" s="1309" t="s">
        <v>1089</v>
      </c>
      <c r="C48" s="124"/>
      <c r="D48" s="122"/>
      <c r="E48" s="1371">
        <v>2500</v>
      </c>
      <c r="F48" s="1354">
        <v>301</v>
      </c>
      <c r="G48" s="1306">
        <f t="shared" si="2"/>
        <v>2199</v>
      </c>
    </row>
    <row r="49" spans="1:9" ht="15" customHeight="1" thickTop="1" thickBot="1" x14ac:dyDescent="0.3">
      <c r="A49" s="1310" t="s">
        <v>1201</v>
      </c>
      <c r="B49" s="1309" t="s">
        <v>1202</v>
      </c>
      <c r="C49" s="124"/>
      <c r="D49" s="122"/>
      <c r="E49" s="777">
        <v>0</v>
      </c>
      <c r="F49" s="1354">
        <v>40</v>
      </c>
      <c r="G49" s="1306">
        <f t="shared" si="2"/>
        <v>-40</v>
      </c>
    </row>
    <row r="50" spans="1:9" ht="15" customHeight="1" thickTop="1" x14ac:dyDescent="0.25">
      <c r="A50" s="1305"/>
      <c r="B50" s="1309" t="s">
        <v>1091</v>
      </c>
      <c r="C50" s="124"/>
      <c r="D50" s="124"/>
      <c r="E50" s="1324">
        <f>SUM(E51:E52)</f>
        <v>4600</v>
      </c>
      <c r="F50" s="1307">
        <f>SUM(F51:F52)</f>
        <v>489</v>
      </c>
      <c r="G50" s="1306">
        <f t="shared" si="2"/>
        <v>4111</v>
      </c>
    </row>
    <row r="51" spans="1:9" ht="15" customHeight="1" x14ac:dyDescent="0.25">
      <c r="A51" s="1310" t="s">
        <v>1120</v>
      </c>
      <c r="B51" s="1315" t="s">
        <v>79</v>
      </c>
      <c r="C51" s="1315"/>
      <c r="D51" s="122"/>
      <c r="E51" s="388">
        <v>1800</v>
      </c>
      <c r="F51" s="1320">
        <v>489</v>
      </c>
      <c r="G51" s="1306">
        <f t="shared" si="2"/>
        <v>1311</v>
      </c>
    </row>
    <row r="52" spans="1:9" ht="15" customHeight="1" thickBot="1" x14ac:dyDescent="0.3">
      <c r="A52" s="1310" t="s">
        <v>1121</v>
      </c>
      <c r="B52" s="1315" t="s">
        <v>1090</v>
      </c>
      <c r="C52" s="1315"/>
      <c r="D52" s="122"/>
      <c r="E52" s="388">
        <v>2800</v>
      </c>
      <c r="F52" s="1320"/>
      <c r="G52" s="1306">
        <f t="shared" si="2"/>
        <v>2800</v>
      </c>
    </row>
    <row r="53" spans="1:9" ht="15" customHeight="1" thickTop="1" x14ac:dyDescent="0.25">
      <c r="A53" s="839"/>
      <c r="B53" s="1314" t="s">
        <v>1097</v>
      </c>
      <c r="C53" s="124"/>
      <c r="D53" s="122"/>
      <c r="E53" s="1347">
        <f>SUM(E19,E28,E35,E39,E40,E42,E45,E48,E49,E50)</f>
        <v>87950</v>
      </c>
      <c r="F53" s="1372">
        <f>SUM(F19,F28,F35,F39,F40,F41,F42,F45,F48,F49,F50)</f>
        <v>39027</v>
      </c>
      <c r="G53" s="1306">
        <f t="shared" si="2"/>
        <v>48923</v>
      </c>
    </row>
    <row r="54" spans="1:9" ht="3.95" customHeight="1" x14ac:dyDescent="0.25">
      <c r="A54" s="874"/>
      <c r="B54" s="38"/>
      <c r="C54" s="38"/>
      <c r="D54" s="38"/>
      <c r="E54" s="430"/>
      <c r="F54" s="1318"/>
      <c r="G54" s="771"/>
    </row>
    <row r="55" spans="1:9" ht="18.75" x14ac:dyDescent="0.25">
      <c r="A55" s="875" t="s">
        <v>115</v>
      </c>
      <c r="B55" s="778"/>
      <c r="C55" s="39"/>
      <c r="D55" s="39"/>
      <c r="E55" s="367">
        <f>SUM(E56:E59)</f>
        <v>3750</v>
      </c>
      <c r="F55" s="1307">
        <f>SUM(F56:F59)</f>
        <v>3852</v>
      </c>
      <c r="G55" s="551"/>
    </row>
    <row r="56" spans="1:9" ht="15.75" x14ac:dyDescent="0.25">
      <c r="A56" s="876" t="s">
        <v>826</v>
      </c>
      <c r="B56" s="311" t="s">
        <v>1015</v>
      </c>
      <c r="C56" s="121"/>
      <c r="D56" s="121"/>
      <c r="E56" s="374"/>
      <c r="F56" s="1320"/>
      <c r="G56" s="550">
        <f>E56-F56</f>
        <v>0</v>
      </c>
    </row>
    <row r="57" spans="1:9" ht="15.75" x14ac:dyDescent="0.25">
      <c r="A57" s="876">
        <v>514143</v>
      </c>
      <c r="B57" s="311" t="s">
        <v>1169</v>
      </c>
      <c r="C57" s="121"/>
      <c r="D57" s="121"/>
      <c r="E57" s="374"/>
      <c r="F57" s="1320">
        <v>665</v>
      </c>
      <c r="G57" s="550">
        <f>E57-F57</f>
        <v>-665</v>
      </c>
    </row>
    <row r="58" spans="1:9" ht="15.75" x14ac:dyDescent="0.25">
      <c r="A58" s="871" t="s">
        <v>435</v>
      </c>
      <c r="B58" s="30" t="s">
        <v>116</v>
      </c>
      <c r="C58" s="30"/>
      <c r="D58" s="30"/>
      <c r="E58" s="374">
        <v>750</v>
      </c>
      <c r="F58" s="1317">
        <v>645</v>
      </c>
      <c r="G58" s="550">
        <f t="shared" ref="G58:G59" si="3">E58-F58</f>
        <v>105</v>
      </c>
      <c r="I58" s="70"/>
    </row>
    <row r="59" spans="1:9" ht="15.75" x14ac:dyDescent="0.25">
      <c r="A59" s="871" t="s">
        <v>434</v>
      </c>
      <c r="B59" s="30" t="s">
        <v>63</v>
      </c>
      <c r="C59" s="30"/>
      <c r="D59" s="30"/>
      <c r="E59" s="374">
        <v>3000</v>
      </c>
      <c r="F59" s="1317">
        <v>2542</v>
      </c>
      <c r="G59" s="550">
        <f t="shared" si="3"/>
        <v>458</v>
      </c>
    </row>
    <row r="60" spans="1:9" ht="3.95" customHeight="1" x14ac:dyDescent="0.25">
      <c r="A60" s="874"/>
      <c r="B60" s="38"/>
      <c r="C60" s="38"/>
      <c r="D60" s="38"/>
      <c r="E60" s="430"/>
      <c r="F60" s="1321" t="s">
        <v>39</v>
      </c>
      <c r="G60" s="31"/>
    </row>
    <row r="61" spans="1:9" s="2" customFormat="1" ht="24.95" customHeight="1" thickBot="1" x14ac:dyDescent="0.3">
      <c r="A61" s="877" t="s">
        <v>1092</v>
      </c>
      <c r="B61" s="878"/>
      <c r="C61" s="878"/>
      <c r="D61" s="878"/>
      <c r="E61" s="1323">
        <f>E17+E55+E53</f>
        <v>112850</v>
      </c>
      <c r="F61" s="1355">
        <f>SUM(F17,F53,F55)</f>
        <v>42879</v>
      </c>
      <c r="G61" s="389">
        <f>SUM(E61-+F61)</f>
        <v>69971</v>
      </c>
      <c r="H61" s="1438"/>
    </row>
    <row r="62" spans="1:9" s="2" customFormat="1" ht="15.75" customHeight="1" thickTop="1" x14ac:dyDescent="0.25">
      <c r="A62" s="122"/>
      <c r="B62" s="122"/>
      <c r="C62" s="122"/>
      <c r="D62" s="122"/>
      <c r="E62" s="452"/>
      <c r="F62" s="451"/>
      <c r="G62" s="451"/>
      <c r="H62" s="1439"/>
    </row>
    <row r="63" spans="1:9" ht="15.75" x14ac:dyDescent="0.25">
      <c r="A63" s="143"/>
      <c r="B63" s="143"/>
      <c r="C63" s="144"/>
      <c r="D63" s="144"/>
      <c r="E63" s="145"/>
      <c r="F63" s="145"/>
      <c r="G63" s="145"/>
    </row>
    <row r="64" spans="1:9" x14ac:dyDescent="0.25">
      <c r="A64" s="143"/>
      <c r="B64" s="143"/>
      <c r="C64" s="133"/>
      <c r="D64" s="133"/>
      <c r="E64" s="133"/>
      <c r="F64" s="133"/>
    </row>
    <row r="65" spans="1:6" x14ac:dyDescent="0.25">
      <c r="A65" s="143"/>
      <c r="B65" s="143"/>
      <c r="C65" s="144"/>
      <c r="D65" s="144"/>
      <c r="E65" s="133"/>
      <c r="F65" s="133"/>
    </row>
    <row r="71" spans="1:6" x14ac:dyDescent="0.25">
      <c r="E71" t="s">
        <v>39</v>
      </c>
    </row>
    <row r="75" spans="1:6" x14ac:dyDescent="0.25">
      <c r="E75" t="s">
        <v>39</v>
      </c>
    </row>
  </sheetData>
  <mergeCells count="7">
    <mergeCell ref="H61:H62"/>
    <mergeCell ref="G17:G18"/>
    <mergeCell ref="E17:E18"/>
    <mergeCell ref="A3:C3"/>
    <mergeCell ref="F17:F18"/>
    <mergeCell ref="A7:D7"/>
    <mergeCell ref="B17:D18"/>
  </mergeCells>
  <phoneticPr fontId="44" type="noConversion"/>
  <hyperlinks>
    <hyperlink ref="A1" location="'résultat analytique 2'!A1" display="Résultat A"/>
  </hyperlinks>
  <pageMargins left="0.23622047244094491" right="0.23622047244094491" top="0.78740157480314965" bottom="0" header="0.31496062992125984" footer="0.19685039370078741"/>
  <pageSetup paperSize="9" scale="70" orientation="portrait" r:id="rId1"/>
  <headerFooter>
    <oddHeader xml:space="preserve">&amp;L&amp;"-,Gras"&amp;14FFSB
&amp;URESPONSABLE : P.POHIN&amp;C&amp;"-,Gras"&amp;14 5-ARBITRAGE&amp;R&amp;"-,Gras"&amp;14CONTROLE BUDGET  </oddHeader>
    <oddFooter>&amp;L&amp;"-,Gras"&amp;12Code : 05141&amp;C&amp;"-,Gras"&amp;14TRESORERIE GENERALE/CONTROLE DE GESTION&amp;R&amp;"-,Gras"&amp;12ATH
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66"/>
  <sheetViews>
    <sheetView zoomScale="110" zoomScaleNormal="110" workbookViewId="0">
      <pane ySplit="1" topLeftCell="A47" activePane="bottomLeft" state="frozen"/>
      <selection pane="bottomLeft" activeCell="B1" sqref="B1"/>
    </sheetView>
  </sheetViews>
  <sheetFormatPr baseColWidth="10" defaultRowHeight="15" x14ac:dyDescent="0.25"/>
  <cols>
    <col min="4" max="4" width="22.7109375" customWidth="1"/>
    <col min="5" max="5" width="0.140625" customWidth="1"/>
    <col min="6" max="6" width="15.5703125" customWidth="1"/>
    <col min="7" max="7" width="15" bestFit="1" customWidth="1"/>
    <col min="8" max="8" width="15" customWidth="1"/>
  </cols>
  <sheetData>
    <row r="1" spans="1:9" ht="50.1" customHeight="1" thickTop="1" thickBot="1" x14ac:dyDescent="0.35">
      <c r="A1" s="40"/>
      <c r="B1" s="248" t="s">
        <v>339</v>
      </c>
      <c r="C1" s="40"/>
      <c r="D1" s="41"/>
      <c r="E1" s="41"/>
      <c r="F1" s="854" t="s">
        <v>1207</v>
      </c>
      <c r="G1" s="855" t="s">
        <v>1208</v>
      </c>
      <c r="H1" s="856" t="s">
        <v>343</v>
      </c>
      <c r="I1" s="491" t="s">
        <v>330</v>
      </c>
    </row>
    <row r="2" spans="1:9" ht="15" customHeight="1" thickTop="1" x14ac:dyDescent="0.25">
      <c r="A2" s="1452" t="s">
        <v>117</v>
      </c>
      <c r="B2" s="1452"/>
      <c r="C2" s="1452"/>
      <c r="D2" s="41"/>
      <c r="E2" s="41"/>
      <c r="F2" s="1460">
        <f>SUM(F4,F9,F15,F22,F30,F38)</f>
        <v>70000</v>
      </c>
      <c r="G2" s="1458">
        <f>SUM(G4+G9+G15+G22+G30+G38+G45+G47)</f>
        <v>17489</v>
      </c>
      <c r="H2" s="859">
        <f>SUM(F2-G2)</f>
        <v>52511</v>
      </c>
      <c r="I2" s="5"/>
    </row>
    <row r="3" spans="1:9" ht="15" customHeight="1" thickBot="1" x14ac:dyDescent="0.3">
      <c r="A3" s="1452"/>
      <c r="B3" s="1452"/>
      <c r="C3" s="1452"/>
      <c r="D3" s="41"/>
      <c r="E3" s="41"/>
      <c r="F3" s="1461"/>
      <c r="G3" s="1459"/>
      <c r="H3" s="860"/>
      <c r="I3" s="5"/>
    </row>
    <row r="4" spans="1:9" ht="16.5" thickTop="1" x14ac:dyDescent="0.25">
      <c r="A4" s="1453" t="s">
        <v>649</v>
      </c>
      <c r="B4" s="1454"/>
      <c r="C4" s="1454"/>
      <c r="D4" s="1454"/>
      <c r="E4" s="114"/>
      <c r="F4" s="379">
        <f>SUM(F5:F8)</f>
        <v>11600</v>
      </c>
      <c r="G4" s="673">
        <f>SUM(G5:G8)</f>
        <v>0</v>
      </c>
      <c r="H4" s="857">
        <f t="shared" ref="H4:H60" si="0">SUM(F4-G4)</f>
        <v>11600</v>
      </c>
      <c r="I4" s="454"/>
    </row>
    <row r="5" spans="1:9" ht="15.75" x14ac:dyDescent="0.25">
      <c r="A5" s="312" t="s">
        <v>448</v>
      </c>
      <c r="B5" s="115" t="s">
        <v>120</v>
      </c>
      <c r="C5" s="115"/>
      <c r="D5" s="115"/>
      <c r="E5" s="115"/>
      <c r="F5" s="381">
        <v>600</v>
      </c>
      <c r="G5" s="674"/>
      <c r="H5" s="858">
        <f t="shared" si="0"/>
        <v>600</v>
      </c>
      <c r="I5" s="5"/>
    </row>
    <row r="6" spans="1:9" ht="15.75" x14ac:dyDescent="0.25">
      <c r="A6" s="312" t="s">
        <v>449</v>
      </c>
      <c r="B6" s="51" t="s">
        <v>118</v>
      </c>
      <c r="C6" s="114"/>
      <c r="D6" s="114"/>
      <c r="E6" s="114"/>
      <c r="F6" s="381">
        <v>8000</v>
      </c>
      <c r="G6" s="674"/>
      <c r="H6" s="858">
        <f t="shared" si="0"/>
        <v>8000</v>
      </c>
      <c r="I6" s="5"/>
    </row>
    <row r="7" spans="1:9" ht="15.75" x14ac:dyDescent="0.25">
      <c r="A7" s="312" t="s">
        <v>450</v>
      </c>
      <c r="B7" s="115" t="s">
        <v>284</v>
      </c>
      <c r="C7" s="115"/>
      <c r="D7" s="115"/>
      <c r="E7" s="115"/>
      <c r="F7" s="381">
        <v>3000</v>
      </c>
      <c r="G7" s="674"/>
      <c r="H7" s="858">
        <f t="shared" si="0"/>
        <v>3000</v>
      </c>
      <c r="I7" s="5"/>
    </row>
    <row r="8" spans="1:9" ht="15.75" x14ac:dyDescent="0.25">
      <c r="A8" s="312" t="s">
        <v>451</v>
      </c>
      <c r="B8" s="115" t="s">
        <v>285</v>
      </c>
      <c r="C8" s="115"/>
      <c r="D8" s="115"/>
      <c r="E8" s="115"/>
      <c r="F8" s="381"/>
      <c r="G8" s="674"/>
      <c r="H8" s="858">
        <f t="shared" si="0"/>
        <v>0</v>
      </c>
      <c r="I8" s="5"/>
    </row>
    <row r="9" spans="1:9" ht="15.75" x14ac:dyDescent="0.25">
      <c r="A9" s="1454" t="s">
        <v>650</v>
      </c>
      <c r="B9" s="1454"/>
      <c r="C9" s="1454"/>
      <c r="D9" s="1454"/>
      <c r="E9" s="114"/>
      <c r="F9" s="379">
        <f>SUM(F10:F14)</f>
        <v>25000</v>
      </c>
      <c r="G9" s="673">
        <f>SUM(G10:G14)</f>
        <v>0</v>
      </c>
      <c r="H9" s="857">
        <f t="shared" si="0"/>
        <v>25000</v>
      </c>
      <c r="I9" s="5"/>
    </row>
    <row r="10" spans="1:9" ht="15.75" x14ac:dyDescent="0.25">
      <c r="A10" s="312" t="s">
        <v>443</v>
      </c>
      <c r="B10" s="43" t="s">
        <v>97</v>
      </c>
      <c r="C10" s="43"/>
      <c r="D10" s="44"/>
      <c r="E10" s="44"/>
      <c r="F10" s="374">
        <v>600</v>
      </c>
      <c r="G10" s="674"/>
      <c r="H10" s="858">
        <f t="shared" si="0"/>
        <v>600</v>
      </c>
      <c r="I10" s="5"/>
    </row>
    <row r="11" spans="1:9" ht="15.75" x14ac:dyDescent="0.25">
      <c r="A11" s="312" t="s">
        <v>444</v>
      </c>
      <c r="B11" s="43" t="s">
        <v>98</v>
      </c>
      <c r="C11" s="43"/>
      <c r="D11" s="44"/>
      <c r="E11" s="44"/>
      <c r="F11" s="374"/>
      <c r="G11" s="674"/>
      <c r="H11" s="858">
        <f t="shared" si="0"/>
        <v>0</v>
      </c>
      <c r="I11" s="5"/>
    </row>
    <row r="12" spans="1:9" ht="15.75" x14ac:dyDescent="0.25">
      <c r="A12" s="312" t="s">
        <v>445</v>
      </c>
      <c r="B12" s="43" t="s">
        <v>120</v>
      </c>
      <c r="C12" s="43"/>
      <c r="D12" s="44"/>
      <c r="E12" s="44"/>
      <c r="F12" s="374">
        <v>600</v>
      </c>
      <c r="G12" s="674"/>
      <c r="H12" s="858">
        <f t="shared" si="0"/>
        <v>600</v>
      </c>
      <c r="I12" s="5"/>
    </row>
    <row r="13" spans="1:9" ht="15.75" x14ac:dyDescent="0.25">
      <c r="A13" s="312" t="s">
        <v>446</v>
      </c>
      <c r="B13" s="43" t="s">
        <v>100</v>
      </c>
      <c r="C13" s="43"/>
      <c r="D13" s="44"/>
      <c r="E13" s="44"/>
      <c r="F13" s="363">
        <v>22000</v>
      </c>
      <c r="G13" s="674"/>
      <c r="H13" s="858">
        <f t="shared" si="0"/>
        <v>22000</v>
      </c>
      <c r="I13" s="5"/>
    </row>
    <row r="14" spans="1:9" ht="15.75" x14ac:dyDescent="0.25">
      <c r="A14" s="312" t="s">
        <v>447</v>
      </c>
      <c r="B14" s="33" t="s">
        <v>328</v>
      </c>
      <c r="C14" s="43"/>
      <c r="D14" s="44"/>
      <c r="E14" s="44"/>
      <c r="F14" s="363">
        <v>1800</v>
      </c>
      <c r="G14" s="674"/>
      <c r="H14" s="858">
        <f t="shared" si="0"/>
        <v>1800</v>
      </c>
      <c r="I14" s="5"/>
    </row>
    <row r="15" spans="1:9" ht="15" customHeight="1" x14ac:dyDescent="0.25">
      <c r="A15" s="32" t="s">
        <v>651</v>
      </c>
      <c r="B15" s="33"/>
      <c r="C15" s="43"/>
      <c r="D15" s="44"/>
      <c r="E15" s="42"/>
      <c r="F15" s="380">
        <f>SUM(F16:F21)</f>
        <v>10000</v>
      </c>
      <c r="G15" s="675">
        <f>SUM(G16:G21)</f>
        <v>0</v>
      </c>
      <c r="H15" s="857">
        <f t="shared" si="0"/>
        <v>10000</v>
      </c>
      <c r="I15" s="492"/>
    </row>
    <row r="16" spans="1:9" ht="15" customHeight="1" x14ac:dyDescent="0.25">
      <c r="A16" s="312" t="s">
        <v>437</v>
      </c>
      <c r="B16" s="33" t="s">
        <v>97</v>
      </c>
      <c r="C16" s="43"/>
      <c r="D16" s="44"/>
      <c r="E16" s="44"/>
      <c r="F16" s="374">
        <v>1200</v>
      </c>
      <c r="G16" s="674"/>
      <c r="H16" s="858">
        <f t="shared" si="0"/>
        <v>1200</v>
      </c>
      <c r="I16" s="492"/>
    </row>
    <row r="17" spans="1:9" ht="15" customHeight="1" x14ac:dyDescent="0.25">
      <c r="A17" s="312" t="s">
        <v>438</v>
      </c>
      <c r="B17" s="43" t="s">
        <v>98</v>
      </c>
      <c r="C17" s="43"/>
      <c r="D17" s="44"/>
      <c r="E17" s="44"/>
      <c r="F17" s="374"/>
      <c r="G17" s="674"/>
      <c r="H17" s="858">
        <f t="shared" si="0"/>
        <v>0</v>
      </c>
      <c r="I17" s="492"/>
    </row>
    <row r="18" spans="1:9" ht="15" customHeight="1" x14ac:dyDescent="0.25">
      <c r="A18" s="312" t="s">
        <v>439</v>
      </c>
      <c r="B18" s="43" t="s">
        <v>120</v>
      </c>
      <c r="C18" s="43"/>
      <c r="D18" s="44"/>
      <c r="E18" s="44"/>
      <c r="F18" s="374">
        <v>350</v>
      </c>
      <c r="G18" s="674"/>
      <c r="H18" s="858">
        <f t="shared" si="0"/>
        <v>350</v>
      </c>
      <c r="I18" s="492"/>
    </row>
    <row r="19" spans="1:9" ht="15" customHeight="1" x14ac:dyDescent="0.25">
      <c r="A19" s="312" t="s">
        <v>440</v>
      </c>
      <c r="B19" s="43" t="s">
        <v>100</v>
      </c>
      <c r="C19" s="43"/>
      <c r="D19" s="44"/>
      <c r="E19" s="44"/>
      <c r="F19" s="363">
        <v>7750</v>
      </c>
      <c r="G19" s="674"/>
      <c r="H19" s="858">
        <f t="shared" si="0"/>
        <v>7750</v>
      </c>
      <c r="I19" s="492"/>
    </row>
    <row r="20" spans="1:9" ht="15" customHeight="1" x14ac:dyDescent="0.25">
      <c r="A20" s="312" t="s">
        <v>441</v>
      </c>
      <c r="B20" s="33" t="s">
        <v>328</v>
      </c>
      <c r="C20" s="43"/>
      <c r="D20" s="44"/>
      <c r="E20" s="44"/>
      <c r="F20" s="363">
        <v>700</v>
      </c>
      <c r="G20" s="674"/>
      <c r="H20" s="858">
        <f t="shared" si="0"/>
        <v>700</v>
      </c>
      <c r="I20" s="492"/>
    </row>
    <row r="21" spans="1:9" ht="15" customHeight="1" x14ac:dyDescent="0.25">
      <c r="A21" s="312" t="s">
        <v>442</v>
      </c>
      <c r="B21" s="43" t="s">
        <v>119</v>
      </c>
      <c r="C21" s="43"/>
      <c r="D21" s="44"/>
      <c r="E21" s="44"/>
      <c r="F21" s="363"/>
      <c r="G21" s="674"/>
      <c r="H21" s="858">
        <f t="shared" si="0"/>
        <v>0</v>
      </c>
      <c r="I21" s="492"/>
    </row>
    <row r="22" spans="1:9" ht="15" customHeight="1" x14ac:dyDescent="0.25">
      <c r="A22" s="208" t="s">
        <v>652</v>
      </c>
      <c r="B22" s="34"/>
      <c r="C22" s="43"/>
      <c r="D22" s="44"/>
      <c r="E22" s="42"/>
      <c r="F22" s="380">
        <f>SUM(F23:F29)</f>
        <v>8400</v>
      </c>
      <c r="G22" s="675">
        <f>SUM(G23:G29)</f>
        <v>116</v>
      </c>
      <c r="H22" s="857">
        <f t="shared" si="0"/>
        <v>8284</v>
      </c>
      <c r="I22" s="492"/>
    </row>
    <row r="23" spans="1:9" ht="15" customHeight="1" x14ac:dyDescent="0.25">
      <c r="A23" s="312" t="s">
        <v>653</v>
      </c>
      <c r="B23" s="33" t="s">
        <v>97</v>
      </c>
      <c r="C23" s="43"/>
      <c r="D23" s="44"/>
      <c r="E23" s="44"/>
      <c r="F23" s="374"/>
      <c r="G23" s="674"/>
      <c r="H23" s="858">
        <f t="shared" si="0"/>
        <v>0</v>
      </c>
      <c r="I23" s="492"/>
    </row>
    <row r="24" spans="1:9" ht="15" customHeight="1" x14ac:dyDescent="0.25">
      <c r="A24" s="312" t="s">
        <v>654</v>
      </c>
      <c r="B24" s="43" t="s">
        <v>98</v>
      </c>
      <c r="C24" s="43"/>
      <c r="D24" s="44"/>
      <c r="E24" s="44"/>
      <c r="F24" s="374"/>
      <c r="G24" s="674"/>
      <c r="H24" s="858">
        <f t="shared" si="0"/>
        <v>0</v>
      </c>
      <c r="I24" s="492"/>
    </row>
    <row r="25" spans="1:9" ht="15" customHeight="1" x14ac:dyDescent="0.25">
      <c r="A25" s="312" t="s">
        <v>655</v>
      </c>
      <c r="B25" s="43" t="s">
        <v>120</v>
      </c>
      <c r="C25" s="43"/>
      <c r="D25" s="44"/>
      <c r="E25" s="44"/>
      <c r="F25" s="363">
        <v>100</v>
      </c>
      <c r="G25" s="674"/>
      <c r="H25" s="858">
        <f t="shared" si="0"/>
        <v>100</v>
      </c>
      <c r="I25" s="492"/>
    </row>
    <row r="26" spans="1:9" ht="15" customHeight="1" x14ac:dyDescent="0.25">
      <c r="A26" s="312" t="s">
        <v>656</v>
      </c>
      <c r="B26" s="43" t="s">
        <v>100</v>
      </c>
      <c r="C26" s="43"/>
      <c r="D26" s="44"/>
      <c r="E26" s="44"/>
      <c r="F26" s="363">
        <v>7200</v>
      </c>
      <c r="G26" s="674"/>
      <c r="H26" s="858">
        <f t="shared" si="0"/>
        <v>7200</v>
      </c>
      <c r="I26" s="492"/>
    </row>
    <row r="27" spans="1:9" ht="15" customHeight="1" x14ac:dyDescent="0.25">
      <c r="A27" s="312" t="s">
        <v>657</v>
      </c>
      <c r="B27" s="33" t="s">
        <v>328</v>
      </c>
      <c r="C27" s="43"/>
      <c r="D27" s="44"/>
      <c r="E27" s="44"/>
      <c r="F27" s="363">
        <v>400</v>
      </c>
      <c r="G27" s="674"/>
      <c r="H27" s="858">
        <f t="shared" si="0"/>
        <v>400</v>
      </c>
      <c r="I27" s="492"/>
    </row>
    <row r="28" spans="1:9" ht="15" customHeight="1" x14ac:dyDescent="0.25">
      <c r="A28" s="312" t="s">
        <v>658</v>
      </c>
      <c r="B28" s="43" t="s">
        <v>88</v>
      </c>
      <c r="C28" s="43"/>
      <c r="D28" s="44"/>
      <c r="E28" s="44"/>
      <c r="F28" s="363">
        <v>680</v>
      </c>
      <c r="G28" s="674"/>
      <c r="H28" s="858">
        <f t="shared" si="0"/>
        <v>680</v>
      </c>
      <c r="I28" s="492"/>
    </row>
    <row r="29" spans="1:9" ht="15" customHeight="1" x14ac:dyDescent="0.25">
      <c r="A29" s="312" t="s">
        <v>659</v>
      </c>
      <c r="B29" s="43" t="s">
        <v>119</v>
      </c>
      <c r="C29" s="43"/>
      <c r="D29" s="44"/>
      <c r="E29" s="44"/>
      <c r="F29" s="363">
        <v>20</v>
      </c>
      <c r="G29" s="674">
        <v>116</v>
      </c>
      <c r="H29" s="858">
        <f t="shared" si="0"/>
        <v>-96</v>
      </c>
      <c r="I29" s="492"/>
    </row>
    <row r="30" spans="1:9" ht="16.5" customHeight="1" x14ac:dyDescent="0.25">
      <c r="A30" s="1453" t="s">
        <v>660</v>
      </c>
      <c r="B30" s="1454"/>
      <c r="C30" s="1454"/>
      <c r="D30" s="1454"/>
      <c r="E30" s="114"/>
      <c r="F30" s="379">
        <f>SUM(F31:F37)</f>
        <v>12000</v>
      </c>
      <c r="G30" s="673">
        <f>SUM(G32:G37)</f>
        <v>12658</v>
      </c>
      <c r="H30" s="857">
        <f t="shared" si="0"/>
        <v>-658</v>
      </c>
      <c r="I30" s="5"/>
    </row>
    <row r="31" spans="1:9" ht="15.75" x14ac:dyDescent="0.25">
      <c r="A31" s="312" t="s">
        <v>452</v>
      </c>
      <c r="B31" s="33" t="s">
        <v>97</v>
      </c>
      <c r="C31" s="43"/>
      <c r="D31" s="44"/>
      <c r="E31" s="44"/>
      <c r="F31" s="374"/>
      <c r="G31" s="674"/>
      <c r="H31" s="858">
        <f t="shared" si="0"/>
        <v>0</v>
      </c>
      <c r="I31" s="5"/>
    </row>
    <row r="32" spans="1:9" ht="15.75" x14ac:dyDescent="0.25">
      <c r="A32" s="312" t="s">
        <v>453</v>
      </c>
      <c r="B32" s="43" t="s">
        <v>100</v>
      </c>
      <c r="C32" s="43"/>
      <c r="D32" s="44"/>
      <c r="E32" s="44"/>
      <c r="F32" s="374">
        <v>11000</v>
      </c>
      <c r="G32" s="674">
        <v>11592</v>
      </c>
      <c r="H32" s="858">
        <f t="shared" si="0"/>
        <v>-592</v>
      </c>
      <c r="I32" s="5"/>
    </row>
    <row r="33" spans="1:9" ht="15.75" x14ac:dyDescent="0.25">
      <c r="A33" s="312" t="s">
        <v>1164</v>
      </c>
      <c r="B33" s="43" t="s">
        <v>120</v>
      </c>
      <c r="C33" s="43"/>
      <c r="D33" s="44"/>
      <c r="E33" s="44"/>
      <c r="F33" s="374"/>
      <c r="G33" s="674">
        <v>150</v>
      </c>
      <c r="H33" s="858">
        <f t="shared" si="0"/>
        <v>-150</v>
      </c>
      <c r="I33" s="5"/>
    </row>
    <row r="34" spans="1:9" ht="15.75" x14ac:dyDescent="0.25">
      <c r="A34" s="312" t="s">
        <v>937</v>
      </c>
      <c r="B34" s="33" t="s">
        <v>938</v>
      </c>
      <c r="C34" s="43"/>
      <c r="D34" s="44"/>
      <c r="E34" s="44"/>
      <c r="F34" s="374"/>
      <c r="G34" s="674"/>
      <c r="H34" s="858">
        <f t="shared" si="0"/>
        <v>0</v>
      </c>
      <c r="I34" s="5"/>
    </row>
    <row r="35" spans="1:9" ht="15.75" x14ac:dyDescent="0.25">
      <c r="A35" s="312" t="s">
        <v>1160</v>
      </c>
      <c r="B35" s="33" t="s">
        <v>101</v>
      </c>
      <c r="C35" s="43"/>
      <c r="D35" s="44"/>
      <c r="E35" s="44"/>
      <c r="F35" s="374"/>
      <c r="G35" s="674"/>
      <c r="H35" s="858">
        <f t="shared" si="0"/>
        <v>0</v>
      </c>
      <c r="I35" s="5"/>
    </row>
    <row r="36" spans="1:9" ht="15.75" x14ac:dyDescent="0.25">
      <c r="A36" s="312" t="s">
        <v>454</v>
      </c>
      <c r="B36" s="33" t="s">
        <v>328</v>
      </c>
      <c r="C36" s="43"/>
      <c r="D36" s="44"/>
      <c r="E36" s="44"/>
      <c r="F36" s="363">
        <v>1000</v>
      </c>
      <c r="G36" s="674">
        <v>916</v>
      </c>
      <c r="H36" s="858">
        <f t="shared" si="0"/>
        <v>84</v>
      </c>
      <c r="I36" s="5"/>
    </row>
    <row r="37" spans="1:9" ht="16.5" customHeight="1" x14ac:dyDescent="0.25">
      <c r="A37" s="312" t="s">
        <v>455</v>
      </c>
      <c r="B37" s="43" t="s">
        <v>88</v>
      </c>
      <c r="C37" s="43"/>
      <c r="D37" s="44"/>
      <c r="E37" s="44"/>
      <c r="F37" s="363"/>
      <c r="G37" s="674"/>
      <c r="H37" s="858">
        <f t="shared" si="0"/>
        <v>0</v>
      </c>
      <c r="I37" s="5"/>
    </row>
    <row r="38" spans="1:9" s="133" customFormat="1" ht="16.5" customHeight="1" x14ac:dyDescent="0.25">
      <c r="A38" s="1464" t="s">
        <v>668</v>
      </c>
      <c r="B38" s="1465"/>
      <c r="C38" s="1465"/>
      <c r="D38" s="1465"/>
      <c r="E38" s="486"/>
      <c r="F38" s="379">
        <f>SUM(F39:F44)</f>
        <v>3000</v>
      </c>
      <c r="G38" s="675">
        <f>SUM(G39:G44)</f>
        <v>4715</v>
      </c>
      <c r="H38" s="857">
        <f t="shared" si="0"/>
        <v>-1715</v>
      </c>
      <c r="I38" s="134"/>
    </row>
    <row r="39" spans="1:9" ht="15.75" x14ac:dyDescent="0.25">
      <c r="A39" s="312" t="s">
        <v>623</v>
      </c>
      <c r="B39" s="43" t="s">
        <v>97</v>
      </c>
      <c r="C39" s="43"/>
      <c r="D39" s="552"/>
      <c r="E39" s="47"/>
      <c r="F39" s="374"/>
      <c r="G39" s="674"/>
      <c r="H39" s="858">
        <f t="shared" si="0"/>
        <v>0</v>
      </c>
      <c r="I39" s="5"/>
    </row>
    <row r="40" spans="1:9" ht="15.75" x14ac:dyDescent="0.25">
      <c r="A40" s="312" t="s">
        <v>624</v>
      </c>
      <c r="B40" s="43" t="s">
        <v>87</v>
      </c>
      <c r="C40" s="43"/>
      <c r="D40" s="47"/>
      <c r="E40" s="47"/>
      <c r="F40" s="363">
        <v>1850</v>
      </c>
      <c r="G40" s="674">
        <v>1640</v>
      </c>
      <c r="H40" s="858">
        <f t="shared" si="0"/>
        <v>210</v>
      </c>
      <c r="I40" s="5"/>
    </row>
    <row r="41" spans="1:9" ht="15.75" x14ac:dyDescent="0.25">
      <c r="A41" s="312" t="s">
        <v>625</v>
      </c>
      <c r="B41" s="43" t="s">
        <v>120</v>
      </c>
      <c r="C41" s="43"/>
      <c r="D41" s="44"/>
      <c r="E41" s="44"/>
      <c r="F41" s="363">
        <v>300</v>
      </c>
      <c r="G41" s="674">
        <v>386</v>
      </c>
      <c r="H41" s="858">
        <f t="shared" si="0"/>
        <v>-86</v>
      </c>
      <c r="I41" s="5"/>
    </row>
    <row r="42" spans="1:9" ht="15.75" x14ac:dyDescent="0.25">
      <c r="A42" s="312" t="s">
        <v>626</v>
      </c>
      <c r="B42" s="43" t="s">
        <v>329</v>
      </c>
      <c r="C42" s="43"/>
      <c r="D42" s="44"/>
      <c r="E42" s="44"/>
      <c r="F42" s="363">
        <v>400</v>
      </c>
      <c r="G42" s="674">
        <v>894</v>
      </c>
      <c r="H42" s="858">
        <f t="shared" si="0"/>
        <v>-494</v>
      </c>
      <c r="I42" s="5"/>
    </row>
    <row r="43" spans="1:9" ht="15.75" x14ac:dyDescent="0.25">
      <c r="A43" s="312" t="s">
        <v>627</v>
      </c>
      <c r="B43" s="43" t="s">
        <v>88</v>
      </c>
      <c r="C43" s="43"/>
      <c r="D43" s="44"/>
      <c r="E43" s="44"/>
      <c r="F43" s="363">
        <v>350</v>
      </c>
      <c r="G43" s="674">
        <v>317</v>
      </c>
      <c r="H43" s="858">
        <f t="shared" si="0"/>
        <v>33</v>
      </c>
      <c r="I43" s="5"/>
    </row>
    <row r="44" spans="1:9" ht="15.75" x14ac:dyDescent="0.25">
      <c r="A44" s="312" t="s">
        <v>747</v>
      </c>
      <c r="B44" s="33" t="s">
        <v>121</v>
      </c>
      <c r="C44" s="43"/>
      <c r="D44" s="44"/>
      <c r="E44" s="44"/>
      <c r="F44" s="363">
        <v>100</v>
      </c>
      <c r="G44" s="674">
        <v>1478</v>
      </c>
      <c r="H44" s="858">
        <f t="shared" si="0"/>
        <v>-1378</v>
      </c>
      <c r="I44" s="5"/>
    </row>
    <row r="45" spans="1:9" ht="15.75" x14ac:dyDescent="0.25">
      <c r="A45" s="48" t="s">
        <v>692</v>
      </c>
      <c r="B45" s="48"/>
      <c r="C45" s="48"/>
      <c r="D45" s="49"/>
      <c r="E45" s="49"/>
      <c r="F45" s="367"/>
      <c r="G45" s="675"/>
      <c r="H45" s="857">
        <f t="shared" si="0"/>
        <v>0</v>
      </c>
      <c r="I45" s="5"/>
    </row>
    <row r="46" spans="1:9" ht="15.75" x14ac:dyDescent="0.25">
      <c r="A46" s="48"/>
      <c r="B46" s="48"/>
      <c r="C46" s="48"/>
      <c r="D46" s="49"/>
      <c r="E46" s="49"/>
      <c r="F46" s="367"/>
      <c r="G46" s="675"/>
      <c r="H46" s="857"/>
      <c r="I46" s="5"/>
    </row>
    <row r="47" spans="1:9" ht="15" customHeight="1" x14ac:dyDescent="0.25">
      <c r="A47" s="613"/>
      <c r="B47" s="34" t="s">
        <v>812</v>
      </c>
      <c r="C47" s="48"/>
      <c r="D47" s="49"/>
      <c r="E47" s="49"/>
      <c r="F47" s="367"/>
      <c r="G47" s="675"/>
      <c r="H47" s="857">
        <f t="shared" si="0"/>
        <v>0</v>
      </c>
      <c r="I47" s="5">
        <v>0</v>
      </c>
    </row>
    <row r="48" spans="1:9" ht="15" customHeight="1" x14ac:dyDescent="0.25">
      <c r="A48" s="613"/>
      <c r="B48" s="34"/>
      <c r="C48" s="48"/>
      <c r="D48" s="49"/>
      <c r="E48" s="49"/>
      <c r="F48" s="367"/>
      <c r="G48" s="675"/>
      <c r="H48" s="857"/>
      <c r="I48" s="5"/>
    </row>
    <row r="49" spans="1:9" ht="15" customHeight="1" x14ac:dyDescent="0.25">
      <c r="A49" s="1463" t="s">
        <v>122</v>
      </c>
      <c r="B49" s="1463"/>
      <c r="C49" s="1463"/>
      <c r="D49" s="1463"/>
      <c r="E49" s="158"/>
      <c r="F49" s="1457">
        <v>30000</v>
      </c>
      <c r="G49" s="1462">
        <v>14584</v>
      </c>
      <c r="H49" s="859">
        <f t="shared" si="0"/>
        <v>15416</v>
      </c>
      <c r="I49" s="5"/>
    </row>
    <row r="50" spans="1:9" ht="15" customHeight="1" x14ac:dyDescent="0.25">
      <c r="A50" s="1463"/>
      <c r="B50" s="1463"/>
      <c r="C50" s="1463"/>
      <c r="D50" s="1463"/>
      <c r="E50" s="158"/>
      <c r="F50" s="1457"/>
      <c r="G50" s="1462"/>
      <c r="H50" s="859"/>
      <c r="I50" s="5"/>
    </row>
    <row r="51" spans="1:9" ht="15" customHeight="1" x14ac:dyDescent="0.25">
      <c r="A51" s="1463" t="s">
        <v>115</v>
      </c>
      <c r="B51" s="1463"/>
      <c r="C51" s="1463"/>
      <c r="D51" s="44"/>
      <c r="E51" s="44"/>
      <c r="F51" s="1455">
        <f>SUM(F53:F59)</f>
        <v>2700</v>
      </c>
      <c r="G51" s="1456">
        <f>SUM(G53:G58)</f>
        <v>-8573</v>
      </c>
      <c r="H51" s="859">
        <f t="shared" si="0"/>
        <v>11273</v>
      </c>
      <c r="I51" s="5"/>
    </row>
    <row r="52" spans="1:9" ht="15" customHeight="1" x14ac:dyDescent="0.25">
      <c r="A52" s="1463"/>
      <c r="B52" s="1463"/>
      <c r="C52" s="1463"/>
      <c r="D52" s="44"/>
      <c r="E52" s="44"/>
      <c r="F52" s="1455"/>
      <c r="G52" s="1456"/>
      <c r="H52" s="859"/>
      <c r="I52" s="5"/>
    </row>
    <row r="53" spans="1:9" ht="15.75" x14ac:dyDescent="0.25">
      <c r="A53" s="312" t="s">
        <v>456</v>
      </c>
      <c r="B53" s="43" t="s">
        <v>123</v>
      </c>
      <c r="C53" s="43"/>
      <c r="D53" s="44"/>
      <c r="E53" s="44"/>
      <c r="F53" s="363">
        <v>1500</v>
      </c>
      <c r="G53" s="674">
        <v>1121</v>
      </c>
      <c r="H53" s="858">
        <f t="shared" si="0"/>
        <v>379</v>
      </c>
      <c r="I53" s="5"/>
    </row>
    <row r="54" spans="1:9" ht="15.75" x14ac:dyDescent="0.25">
      <c r="A54" s="312" t="s">
        <v>670</v>
      </c>
      <c r="B54" s="43" t="s">
        <v>671</v>
      </c>
      <c r="C54" s="43"/>
      <c r="D54" s="44"/>
      <c r="E54" s="44"/>
      <c r="F54" s="363">
        <v>1200</v>
      </c>
      <c r="G54" s="674"/>
      <c r="H54" s="858">
        <f t="shared" si="0"/>
        <v>1200</v>
      </c>
      <c r="I54" s="5"/>
    </row>
    <row r="55" spans="1:9" ht="15.75" x14ac:dyDescent="0.25">
      <c r="A55" s="312" t="s">
        <v>458</v>
      </c>
      <c r="B55" s="43" t="s">
        <v>124</v>
      </c>
      <c r="C55" s="43"/>
      <c r="D55" s="44"/>
      <c r="E55" s="44"/>
      <c r="F55" s="363"/>
      <c r="G55" s="674">
        <v>-9694</v>
      </c>
      <c r="H55" s="858">
        <f t="shared" si="0"/>
        <v>9694</v>
      </c>
      <c r="I55" s="5"/>
    </row>
    <row r="56" spans="1:9" ht="15" customHeight="1" x14ac:dyDescent="0.25">
      <c r="A56" s="312" t="s">
        <v>459</v>
      </c>
      <c r="B56" s="43" t="s">
        <v>62</v>
      </c>
      <c r="C56" s="43"/>
      <c r="D56" s="44"/>
      <c r="E56" s="44"/>
      <c r="F56" s="363"/>
      <c r="G56" s="674"/>
      <c r="H56" s="858">
        <f t="shared" si="0"/>
        <v>0</v>
      </c>
      <c r="I56" s="5"/>
    </row>
    <row r="57" spans="1:9" ht="15.75" x14ac:dyDescent="0.25">
      <c r="A57" s="312" t="s">
        <v>457</v>
      </c>
      <c r="B57" s="43" t="s">
        <v>665</v>
      </c>
      <c r="C57" s="43"/>
      <c r="D57" s="44"/>
      <c r="E57" s="44"/>
      <c r="F57" s="363"/>
      <c r="G57" s="674"/>
      <c r="H57" s="858">
        <v>0</v>
      </c>
      <c r="I57" s="929"/>
    </row>
    <row r="58" spans="1:9" ht="15" customHeight="1" x14ac:dyDescent="0.25">
      <c r="A58" s="313" t="s">
        <v>460</v>
      </c>
      <c r="B58" s="43" t="s">
        <v>63</v>
      </c>
      <c r="C58" s="43"/>
      <c r="D58" s="44"/>
      <c r="E58" s="44"/>
      <c r="F58" s="363"/>
      <c r="G58" s="674"/>
      <c r="H58" s="858">
        <f t="shared" si="0"/>
        <v>0</v>
      </c>
      <c r="I58" s="5"/>
    </row>
    <row r="59" spans="1:9" ht="15.75" customHeight="1" thickBot="1" x14ac:dyDescent="0.3">
      <c r="A59" s="1451"/>
      <c r="B59" s="1451"/>
      <c r="C59" s="1451"/>
      <c r="D59" s="1451"/>
      <c r="E59" s="1451"/>
      <c r="F59" s="359"/>
      <c r="G59" s="676"/>
      <c r="H59" s="858">
        <f t="shared" si="0"/>
        <v>0</v>
      </c>
      <c r="I59" s="5"/>
    </row>
    <row r="60" spans="1:9" ht="28.5" customHeight="1" thickTop="1" x14ac:dyDescent="0.35">
      <c r="A60" s="636" t="s">
        <v>125</v>
      </c>
      <c r="B60" s="390"/>
      <c r="C60" s="390"/>
      <c r="D60" s="390"/>
      <c r="E60" s="390"/>
      <c r="F60" s="1057">
        <f>SUM(F51,F49,F45,F47,F2)</f>
        <v>102700</v>
      </c>
      <c r="G60" s="1058">
        <f>+G2+G49+G51</f>
        <v>23500</v>
      </c>
      <c r="H60" s="861">
        <f t="shared" si="0"/>
        <v>79200</v>
      </c>
      <c r="I60" s="493">
        <f>SUM(I2:I59)</f>
        <v>0</v>
      </c>
    </row>
    <row r="61" spans="1:9" ht="15.75" customHeight="1" thickBot="1" x14ac:dyDescent="0.3">
      <c r="A61" s="390"/>
      <c r="B61" s="390"/>
      <c r="C61" s="390"/>
      <c r="D61" s="390"/>
      <c r="E61" s="390"/>
      <c r="F61" s="625"/>
      <c r="G61" s="553"/>
      <c r="H61" s="862"/>
      <c r="I61" s="135"/>
    </row>
    <row r="62" spans="1:9" ht="16.5" thickTop="1" x14ac:dyDescent="0.25">
      <c r="A62" s="159"/>
      <c r="B62" s="159"/>
      <c r="C62" s="159"/>
      <c r="D62" s="159"/>
      <c r="E62" s="159"/>
      <c r="F62" s="145"/>
      <c r="G62" s="145"/>
      <c r="H62" s="145"/>
    </row>
    <row r="63" spans="1:9" ht="15.75" x14ac:dyDescent="0.25">
      <c r="A63" s="160"/>
      <c r="B63" s="160"/>
      <c r="C63" s="160"/>
      <c r="D63" s="161"/>
      <c r="E63" s="161"/>
      <c r="F63" s="161"/>
      <c r="G63" s="162"/>
      <c r="H63" s="162"/>
    </row>
    <row r="64" spans="1:9" ht="15.75" x14ac:dyDescent="0.25">
      <c r="A64" s="160"/>
      <c r="B64" s="161"/>
      <c r="C64" s="449"/>
      <c r="D64" s="159"/>
      <c r="E64" s="159"/>
      <c r="F64" s="159"/>
      <c r="G64" s="159"/>
      <c r="H64" s="159"/>
    </row>
    <row r="65" spans="1:8" ht="15.75" x14ac:dyDescent="0.25">
      <c r="A65" s="160"/>
      <c r="B65" s="161"/>
      <c r="C65" s="161"/>
      <c r="D65" s="161"/>
      <c r="E65" s="161"/>
      <c r="F65" s="159"/>
      <c r="G65" s="159"/>
      <c r="H65" s="159"/>
    </row>
    <row r="66" spans="1:8" x14ac:dyDescent="0.25">
      <c r="A66" s="133"/>
      <c r="B66" s="133"/>
      <c r="C66" s="133"/>
      <c r="D66" s="133"/>
      <c r="E66" s="133"/>
      <c r="F66" s="133"/>
      <c r="G66" s="133"/>
      <c r="H66" s="133"/>
    </row>
  </sheetData>
  <mergeCells count="14">
    <mergeCell ref="A59:E59"/>
    <mergeCell ref="A2:C3"/>
    <mergeCell ref="A30:D30"/>
    <mergeCell ref="F51:F52"/>
    <mergeCell ref="G51:G52"/>
    <mergeCell ref="F49:F50"/>
    <mergeCell ref="G2:G3"/>
    <mergeCell ref="F2:F3"/>
    <mergeCell ref="G49:G50"/>
    <mergeCell ref="A49:D50"/>
    <mergeCell ref="A51:C52"/>
    <mergeCell ref="A4:D4"/>
    <mergeCell ref="A9:D9"/>
    <mergeCell ref="A38:D38"/>
  </mergeCells>
  <phoneticPr fontId="44" type="noConversion"/>
  <hyperlinks>
    <hyperlink ref="B1" location="'résultat analytique 2'!A1" display="Résultats A"/>
  </hyperlinks>
  <pageMargins left="0.23622047244094491" right="0.23622047244094491" top="0.70866141732283472" bottom="0.31496062992125984" header="0.31496062992125984" footer="0.31496062992125984"/>
  <pageSetup paperSize="9" scale="75" orientation="portrait" r:id="rId1"/>
  <headerFooter>
    <oddHeader xml:space="preserve">&amp;L&amp;"-,Gras"&amp;14FFSB
&amp;URESPONSABLE: &amp;C&amp;"-,Gras"&amp;14 6-JEUNES&amp;R&amp;"-,Gras"&amp;14CONTROLE DE GESTION </oddHeader>
    <oddFooter>&amp;L&amp;"-,Gras"&amp;12Code :06121&amp;C&amp;"-,Gras"&amp;14TRESORERIE GENERALE/CONTROLE DE GESTION&amp;R&amp;"-,Gras"&amp;12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9.85546875" customWidth="1"/>
    <col min="4" max="4" width="32.85546875" customWidth="1"/>
    <col min="5" max="5" width="10.7109375" customWidth="1"/>
    <col min="6" max="6" width="10.7109375" style="117" customWidth="1"/>
    <col min="7" max="7" width="10.7109375" style="228" customWidth="1"/>
  </cols>
  <sheetData>
    <row r="1" spans="1:15" ht="33" thickTop="1" thickBot="1" x14ac:dyDescent="0.35">
      <c r="A1" s="830" t="s">
        <v>338</v>
      </c>
      <c r="B1" s="831"/>
      <c r="C1" s="832"/>
      <c r="D1" s="832"/>
      <c r="E1" s="843" t="s">
        <v>1207</v>
      </c>
      <c r="F1" s="844" t="s">
        <v>1211</v>
      </c>
      <c r="G1" s="845" t="s">
        <v>343</v>
      </c>
      <c r="H1" s="354" t="s">
        <v>742</v>
      </c>
      <c r="I1" s="354"/>
    </row>
    <row r="2" spans="1:15" ht="21" thickTop="1" thickBot="1" x14ac:dyDescent="0.45">
      <c r="A2" s="1466" t="s">
        <v>126</v>
      </c>
      <c r="B2" s="1467"/>
      <c r="C2" s="1467"/>
      <c r="D2" s="50"/>
      <c r="E2" s="382"/>
      <c r="F2" s="680"/>
      <c r="G2" s="683"/>
    </row>
    <row r="3" spans="1:15" ht="17.25" thickTop="1" thickBot="1" x14ac:dyDescent="0.3">
      <c r="A3" s="833" t="s">
        <v>729</v>
      </c>
      <c r="B3" s="43"/>
      <c r="C3" s="43"/>
      <c r="D3" s="43"/>
      <c r="E3" s="637">
        <f>SUM(E4:E12)</f>
        <v>48400</v>
      </c>
      <c r="F3" s="815">
        <f>SUM(F4:F12)</f>
        <v>23059</v>
      </c>
      <c r="G3" s="816">
        <f>SUM(E3-F3)</f>
        <v>25341</v>
      </c>
      <c r="H3" s="423"/>
    </row>
    <row r="4" spans="1:15" ht="16.5" thickTop="1" x14ac:dyDescent="0.25">
      <c r="A4" s="834" t="s">
        <v>461</v>
      </c>
      <c r="B4" s="33" t="s">
        <v>1278</v>
      </c>
      <c r="C4" s="43"/>
      <c r="D4" s="43"/>
      <c r="E4" s="363">
        <v>10000</v>
      </c>
      <c r="F4" s="674">
        <v>2930</v>
      </c>
      <c r="G4" s="814">
        <f t="shared" ref="G4:G18" si="0">SUM(E4-F4)</f>
        <v>7070</v>
      </c>
      <c r="H4" s="423"/>
    </row>
    <row r="5" spans="1:15" ht="15.75" x14ac:dyDescent="0.25">
      <c r="A5" s="834" t="s">
        <v>462</v>
      </c>
      <c r="B5" s="33" t="s">
        <v>1279</v>
      </c>
      <c r="C5" s="46"/>
      <c r="D5" s="46"/>
      <c r="E5" s="363">
        <v>26200</v>
      </c>
      <c r="F5" s="674">
        <v>17120</v>
      </c>
      <c r="G5" s="814">
        <f t="shared" si="0"/>
        <v>9080</v>
      </c>
      <c r="H5" s="423"/>
    </row>
    <row r="6" spans="1:15" ht="15.75" x14ac:dyDescent="0.25">
      <c r="A6" s="834" t="s">
        <v>1161</v>
      </c>
      <c r="B6" s="33" t="s">
        <v>101</v>
      </c>
      <c r="C6" s="46"/>
      <c r="D6" s="46"/>
      <c r="E6" s="363"/>
      <c r="F6" s="674">
        <v>72</v>
      </c>
      <c r="G6" s="814"/>
      <c r="H6" s="423"/>
    </row>
    <row r="7" spans="1:15" ht="15.75" x14ac:dyDescent="0.25">
      <c r="A7" s="834" t="s">
        <v>463</v>
      </c>
      <c r="B7" s="33" t="s">
        <v>99</v>
      </c>
      <c r="C7" s="43"/>
      <c r="D7" s="43"/>
      <c r="E7" s="363">
        <v>1500</v>
      </c>
      <c r="F7" s="674">
        <v>420</v>
      </c>
      <c r="G7" s="814">
        <f t="shared" si="0"/>
        <v>1080</v>
      </c>
      <c r="H7" s="423"/>
    </row>
    <row r="8" spans="1:15" ht="15.75" x14ac:dyDescent="0.25">
      <c r="A8" s="835" t="s">
        <v>465</v>
      </c>
      <c r="B8" s="33" t="s">
        <v>777</v>
      </c>
      <c r="C8" s="43"/>
      <c r="D8" s="43"/>
      <c r="E8" s="363">
        <v>2000</v>
      </c>
      <c r="F8" s="674">
        <v>702</v>
      </c>
      <c r="G8" s="814">
        <f t="shared" si="0"/>
        <v>1298</v>
      </c>
      <c r="H8" s="423"/>
    </row>
    <row r="9" spans="1:15" ht="15.75" x14ac:dyDescent="0.25">
      <c r="A9" s="835" t="s">
        <v>464</v>
      </c>
      <c r="B9" s="33" t="s">
        <v>728</v>
      </c>
      <c r="C9" s="43"/>
      <c r="D9" s="43"/>
      <c r="E9" s="363">
        <v>-10800</v>
      </c>
      <c r="F9" s="674">
        <v>-4800</v>
      </c>
      <c r="G9" s="814">
        <f t="shared" si="0"/>
        <v>-6000</v>
      </c>
      <c r="H9" s="423"/>
    </row>
    <row r="10" spans="1:15" ht="15.75" x14ac:dyDescent="0.25">
      <c r="A10" s="835" t="s">
        <v>727</v>
      </c>
      <c r="B10" s="33" t="s">
        <v>1280</v>
      </c>
      <c r="C10" s="43"/>
      <c r="D10" s="43"/>
      <c r="E10" s="363">
        <v>5000</v>
      </c>
      <c r="F10" s="674">
        <v>3165</v>
      </c>
      <c r="G10" s="814">
        <f t="shared" si="0"/>
        <v>1835</v>
      </c>
      <c r="H10" s="423"/>
    </row>
    <row r="11" spans="1:15" ht="15.75" x14ac:dyDescent="0.25">
      <c r="A11" s="835" t="s">
        <v>767</v>
      </c>
      <c r="B11" s="33" t="s">
        <v>119</v>
      </c>
      <c r="C11" s="43"/>
      <c r="D11" s="43"/>
      <c r="E11" s="363">
        <v>500</v>
      </c>
      <c r="F11" s="674">
        <v>330</v>
      </c>
      <c r="G11" s="1032">
        <f t="shared" si="0"/>
        <v>170</v>
      </c>
      <c r="H11" s="423"/>
    </row>
    <row r="12" spans="1:15" ht="15.75" x14ac:dyDescent="0.25">
      <c r="A12" s="835" t="s">
        <v>753</v>
      </c>
      <c r="B12" s="33" t="s">
        <v>1229</v>
      </c>
      <c r="C12" s="43"/>
      <c r="D12" s="43"/>
      <c r="E12" s="363">
        <v>14000</v>
      </c>
      <c r="F12" s="674">
        <v>3120</v>
      </c>
      <c r="G12" s="1032">
        <f t="shared" si="0"/>
        <v>10880</v>
      </c>
      <c r="H12" s="423"/>
    </row>
    <row r="13" spans="1:15" ht="5.0999999999999996" customHeight="1" x14ac:dyDescent="0.25">
      <c r="A13" s="836"/>
      <c r="B13" s="45"/>
      <c r="C13" s="45"/>
      <c r="D13" s="45"/>
      <c r="E13" s="288"/>
      <c r="F13" s="817"/>
      <c r="G13" s="818">
        <f t="shared" si="0"/>
        <v>0</v>
      </c>
      <c r="H13" s="423"/>
    </row>
    <row r="14" spans="1:15" ht="20.25" thickBot="1" x14ac:dyDescent="0.3">
      <c r="A14" s="837" t="s">
        <v>41</v>
      </c>
      <c r="B14" s="821"/>
      <c r="C14" s="53"/>
      <c r="D14" s="53"/>
      <c r="E14" s="374"/>
      <c r="F14" s="681"/>
      <c r="G14" s="684"/>
      <c r="H14" s="423"/>
    </row>
    <row r="15" spans="1:15" ht="16.5" thickBot="1" x14ac:dyDescent="0.3">
      <c r="A15" s="838" t="s">
        <v>743</v>
      </c>
      <c r="B15" s="208"/>
      <c r="C15" s="628"/>
      <c r="D15" s="628"/>
      <c r="E15" s="852">
        <f>SUM(E16:E18)</f>
        <v>10000</v>
      </c>
      <c r="F15" s="1059">
        <f>SUM(F16:F18)</f>
        <v>0</v>
      </c>
      <c r="G15" s="853">
        <f>SUM(E15-F15)</f>
        <v>10000</v>
      </c>
      <c r="H15" s="423"/>
      <c r="O15" s="70"/>
    </row>
    <row r="16" spans="1:15" ht="15.75" x14ac:dyDescent="0.25">
      <c r="A16" s="839" t="s">
        <v>1133</v>
      </c>
      <c r="B16" s="121" t="s">
        <v>1129</v>
      </c>
      <c r="C16" s="628"/>
      <c r="D16" s="628"/>
      <c r="E16" s="374">
        <v>5000</v>
      </c>
      <c r="F16" s="826"/>
      <c r="G16" s="814">
        <f t="shared" si="0"/>
        <v>5000</v>
      </c>
      <c r="H16" s="423">
        <v>0</v>
      </c>
    </row>
    <row r="17" spans="1:8" ht="15.75" x14ac:dyDescent="0.25">
      <c r="A17" s="840" t="s">
        <v>1134</v>
      </c>
      <c r="B17" s="121" t="s">
        <v>1130</v>
      </c>
      <c r="C17" s="628"/>
      <c r="D17" s="628"/>
      <c r="E17" s="374">
        <v>2500</v>
      </c>
      <c r="F17" s="826"/>
      <c r="G17" s="814">
        <f t="shared" si="0"/>
        <v>2500</v>
      </c>
      <c r="H17" s="423">
        <v>0</v>
      </c>
    </row>
    <row r="18" spans="1:8" ht="15.75" x14ac:dyDescent="0.25">
      <c r="A18" s="840" t="s">
        <v>1132</v>
      </c>
      <c r="B18" s="121" t="s">
        <v>1131</v>
      </c>
      <c r="C18" s="628"/>
      <c r="D18" s="628"/>
      <c r="E18" s="374">
        <v>2500</v>
      </c>
      <c r="F18" s="826"/>
      <c r="G18" s="814">
        <f t="shared" si="0"/>
        <v>2500</v>
      </c>
      <c r="H18" s="423"/>
    </row>
    <row r="19" spans="1:8" ht="5.0999999999999996" customHeight="1" x14ac:dyDescent="0.25">
      <c r="A19" s="841"/>
      <c r="B19" s="822"/>
      <c r="C19" s="823"/>
      <c r="D19" s="823"/>
      <c r="E19" s="824"/>
      <c r="F19" s="825"/>
      <c r="G19" s="818"/>
      <c r="H19" s="423"/>
    </row>
    <row r="20" spans="1:8" ht="16.5" thickBot="1" x14ac:dyDescent="0.3">
      <c r="A20" s="840"/>
      <c r="B20" s="52"/>
      <c r="C20" s="53"/>
      <c r="D20" s="53"/>
      <c r="E20" s="374"/>
      <c r="F20" s="681"/>
      <c r="G20" s="684"/>
      <c r="H20" s="423"/>
    </row>
    <row r="21" spans="1:8" ht="20.25" thickBot="1" x14ac:dyDescent="0.35">
      <c r="A21" s="1468" t="s">
        <v>115</v>
      </c>
      <c r="B21" s="1469"/>
      <c r="C21" s="1469"/>
      <c r="D21" s="54"/>
      <c r="E21" s="852">
        <f>SUM(E22:E23)</f>
        <v>1500</v>
      </c>
      <c r="F21" s="851">
        <f>SUM(F22:F23)</f>
        <v>0</v>
      </c>
      <c r="G21" s="850">
        <f>SUM(E21-F21)</f>
        <v>1500</v>
      </c>
      <c r="H21" s="423"/>
    </row>
    <row r="22" spans="1:8" ht="15.75" customHeight="1" x14ac:dyDescent="0.25">
      <c r="A22" s="834" t="s">
        <v>467</v>
      </c>
      <c r="B22" s="33" t="s">
        <v>778</v>
      </c>
      <c r="C22" s="43"/>
      <c r="D22" s="43"/>
      <c r="E22" s="374">
        <v>1000</v>
      </c>
      <c r="F22" s="674"/>
      <c r="G22" s="793">
        <f>E22-F22</f>
        <v>1000</v>
      </c>
      <c r="H22" s="423"/>
    </row>
    <row r="23" spans="1:8" ht="15.75" x14ac:dyDescent="0.25">
      <c r="A23" s="834" t="s">
        <v>466</v>
      </c>
      <c r="B23" s="43" t="s">
        <v>62</v>
      </c>
      <c r="C23" s="43"/>
      <c r="D23" s="43"/>
      <c r="E23" s="374">
        <v>500</v>
      </c>
      <c r="F23" s="674"/>
      <c r="G23" s="793">
        <f>E23-F23</f>
        <v>500</v>
      </c>
      <c r="H23" s="423"/>
    </row>
    <row r="24" spans="1:8" ht="5.0999999999999996" customHeight="1" x14ac:dyDescent="0.25">
      <c r="A24" s="836"/>
      <c r="B24" s="45"/>
      <c r="C24" s="45"/>
      <c r="D24" s="45"/>
      <c r="E24" s="827"/>
      <c r="F24" s="828"/>
      <c r="G24" s="829"/>
      <c r="H24" s="423"/>
    </row>
    <row r="25" spans="1:8" ht="24.95" customHeight="1" thickBot="1" x14ac:dyDescent="0.3">
      <c r="A25" s="842" t="s">
        <v>128</v>
      </c>
      <c r="B25" s="819"/>
      <c r="C25" s="819"/>
      <c r="D25" s="820"/>
      <c r="E25" s="847">
        <f>SUM(E3,E15,E21)</f>
        <v>59900</v>
      </c>
      <c r="F25" s="848">
        <f>SUM(F21,F3,F15)</f>
        <v>23059</v>
      </c>
      <c r="G25" s="849">
        <f>SUM(E25-F25)</f>
        <v>36841</v>
      </c>
      <c r="H25" s="846">
        <f>SUM(H2:H23)</f>
        <v>0</v>
      </c>
    </row>
    <row r="26" spans="1:8" ht="23.25" thickTop="1" x14ac:dyDescent="0.45">
      <c r="E26" s="626"/>
      <c r="F26" s="682"/>
      <c r="G26" s="229"/>
    </row>
    <row r="27" spans="1:8" ht="18.75" x14ac:dyDescent="0.3">
      <c r="A27" s="147"/>
      <c r="B27" s="149"/>
      <c r="C27" s="149"/>
      <c r="D27" s="149"/>
      <c r="E27" s="133"/>
      <c r="F27" s="228"/>
    </row>
    <row r="28" spans="1:8" ht="18.75" x14ac:dyDescent="0.3">
      <c r="A28" s="147"/>
      <c r="B28" s="149"/>
      <c r="C28" s="149"/>
      <c r="D28" s="149"/>
      <c r="E28" s="133"/>
      <c r="F28" s="228"/>
    </row>
    <row r="29" spans="1:8" x14ac:dyDescent="0.25">
      <c r="A29" s="133"/>
      <c r="B29" s="133"/>
      <c r="C29" s="133"/>
      <c r="D29" s="133"/>
      <c r="E29" s="133"/>
      <c r="F29" s="228"/>
    </row>
  </sheetData>
  <mergeCells count="2">
    <mergeCell ref="A2:C2"/>
    <mergeCell ref="A21:C21"/>
  </mergeCells>
  <phoneticPr fontId="44" type="noConversion"/>
  <hyperlinks>
    <hyperlink ref="A1" location="'résultat analytique 2'!A1" display="Résultat A"/>
  </hyperlinks>
  <pageMargins left="0.59055118110236227" right="0.59055118110236227" top="1.0236220472440944" bottom="0.74803149606299213" header="0.31496062992125984" footer="0.31496062992125984"/>
  <pageSetup paperSize="9" scale="80" orientation="portrait" r:id="rId1"/>
  <headerFooter>
    <oddHeader xml:space="preserve">&amp;L&amp;"-,Gras"&amp;14FFSB
&amp;URESPONSABLE H.CHANEL&amp;C&amp;"-,Gras"&amp;14 7-FEMININES&amp;R&amp;"-,Gras"&amp;14CONTROLE BUDGET  </oddHeader>
    <oddFooter>&amp;L&amp;"-,Gras"&amp;12Code : 07201&amp;C&amp;"-,Gras"&amp;14TRESORERIE GENERALE/CONTROLE DE GESTION&amp;R&amp;"-,Gras"&amp;12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29</vt:i4>
      </vt:variant>
      <vt:variant>
        <vt:lpstr>Plages nommées</vt:lpstr>
      </vt:variant>
      <vt:variant>
        <vt:i4>1</vt:i4>
      </vt:variant>
    </vt:vector>
  </HeadingPairs>
  <TitlesOfParts>
    <vt:vector size="30" baseType="lpstr">
      <vt:lpstr>% réalisation</vt:lpstr>
      <vt:lpstr>résultat analytique 2</vt:lpstr>
      <vt:lpstr>30-recettes</vt:lpstr>
      <vt:lpstr>1-coordination</vt:lpstr>
      <vt:lpstr>2-traditionnel</vt:lpstr>
      <vt:lpstr>4-cdf tirs</vt:lpstr>
      <vt:lpstr>5-arbitrage</vt:lpstr>
      <vt:lpstr>6-jeunes</vt:lpstr>
      <vt:lpstr>7-féminines</vt:lpstr>
      <vt:lpstr>3-clubs sportifs</vt:lpstr>
      <vt:lpstr>8-sport adapté</vt:lpstr>
      <vt:lpstr>10-DTN</vt:lpstr>
      <vt:lpstr>11-Médical </vt:lpstr>
      <vt:lpstr>12-communication</vt:lpstr>
      <vt:lpstr>13-fs gx administ.</vt:lpstr>
      <vt:lpstr>14-15-fs gx structure</vt:lpstr>
      <vt:lpstr>16-FIB</vt:lpstr>
      <vt:lpstr>17-informatique</vt:lpstr>
      <vt:lpstr>18-19 boutique</vt:lpstr>
      <vt:lpstr>20-équipements</vt:lpstr>
      <vt:lpstr>21-développement</vt:lpstr>
      <vt:lpstr>23.CQP &amp; VAE SESSION 2019</vt:lpstr>
      <vt:lpstr>22-exceptionnel</vt:lpstr>
      <vt:lpstr>24 CT ATT</vt:lpstr>
      <vt:lpstr>25- SBM</vt:lpstr>
      <vt:lpstr>26-Formation</vt:lpstr>
      <vt:lpstr>27 LIGUE M 1</vt:lpstr>
      <vt:lpstr>28 - Santé</vt:lpstr>
      <vt:lpstr>29-charges à répartir</vt:lpstr>
      <vt:lpstr>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tresorier</dc:creator>
  <cp:lastModifiedBy>Alain</cp:lastModifiedBy>
  <cp:lastPrinted>2020-11-18T16:49:09Z</cp:lastPrinted>
  <dcterms:created xsi:type="dcterms:W3CDTF">2010-05-28T10:11:45Z</dcterms:created>
  <dcterms:modified xsi:type="dcterms:W3CDTF">2020-12-04T08:32:34Z</dcterms:modified>
</cp:coreProperties>
</file>