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FFSB\FFSB\BUDGET 2016\"/>
    </mc:Choice>
  </mc:AlternateContent>
  <bookViews>
    <workbookView xWindow="0" yWindow="0" windowWidth="28635" windowHeight="11775" tabRatio="872" firstSheet="1" activeTab="1"/>
  </bookViews>
  <sheets>
    <sheet name="% réalisation" sheetId="2" r:id="rId1"/>
    <sheet name="résultat analytique 2" sheetId="38" r:id="rId2"/>
    <sheet name="30-recettes" sheetId="27" r:id="rId3"/>
    <sheet name="1-coordination" sheetId="3" r:id="rId4"/>
    <sheet name="2-traditionnel" sheetId="4" r:id="rId5"/>
    <sheet name="3-clubs sportifs" sheetId="5" r:id="rId6"/>
    <sheet name="4-cdf tirs" sheetId="6" r:id="rId7"/>
    <sheet name="5-arbitrage" sheetId="7" r:id="rId8"/>
    <sheet name="6-jeunes" sheetId="8" r:id="rId9"/>
    <sheet name="7-féminines" sheetId="9" r:id="rId10"/>
    <sheet name="8-sport adapté" sheetId="10" r:id="rId11"/>
    <sheet name="9-labellisation" sheetId="11" r:id="rId12"/>
    <sheet name="10-DTN" sheetId="12" r:id="rId13"/>
    <sheet name="DTN 2" sheetId="42" r:id="rId14"/>
    <sheet name="11-Médical " sheetId="29" r:id="rId15"/>
    <sheet name="12-communication" sheetId="14" r:id="rId16"/>
    <sheet name="13-fs gx administ." sheetId="15" r:id="rId17"/>
    <sheet name="14-15-fs gx structure" sheetId="16" r:id="rId18"/>
    <sheet name="16-FIB" sheetId="17" r:id="rId19"/>
    <sheet name="17-informatique" sheetId="18" r:id="rId20"/>
    <sheet name="18-19 boutique" sheetId="19" r:id="rId21"/>
    <sheet name="20-équipements" sheetId="20" r:id="rId22"/>
    <sheet name="21-développement" sheetId="21" r:id="rId23"/>
    <sheet name="22-exceptionnel" sheetId="22" r:id="rId24"/>
    <sheet name="24-super 16" sheetId="24" r:id="rId25"/>
    <sheet name="24- recap super 16" sheetId="32" r:id="rId26"/>
    <sheet name="25- SBM" sheetId="36" r:id="rId27"/>
    <sheet name="26-Formation" sheetId="37" r:id="rId28"/>
    <sheet name="27-investissements" sheetId="25" r:id="rId29"/>
    <sheet name="28 - Santé" sheetId="41" r:id="rId30"/>
    <sheet name="29-charges à répartir" sheetId="26" r:id="rId31"/>
  </sheets>
  <calcPr calcId="152511"/>
</workbook>
</file>

<file path=xl/calcChain.xml><?xml version="1.0" encoding="utf-8"?>
<calcChain xmlns="http://schemas.openxmlformats.org/spreadsheetml/2006/main">
  <c r="G5" i="38" l="1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" i="38"/>
  <c r="F39" i="38" l="1"/>
  <c r="F15" i="26" l="1"/>
  <c r="E15" i="26"/>
  <c r="D10" i="25" l="1"/>
  <c r="K2" i="27" l="1"/>
  <c r="K19" i="27"/>
  <c r="K35" i="27" l="1"/>
  <c r="H56" i="12" l="1"/>
  <c r="C72" i="5" l="1"/>
  <c r="E8" i="38" l="1"/>
  <c r="D35" i="41"/>
  <c r="C57" i="4" l="1"/>
  <c r="E55" i="4"/>
  <c r="C45" i="4"/>
  <c r="C35" i="4"/>
  <c r="C24" i="4"/>
  <c r="C14" i="4"/>
  <c r="C3" i="4"/>
  <c r="E19" i="14" l="1"/>
  <c r="F39" i="8" l="1"/>
  <c r="H2" i="37" l="1"/>
  <c r="H38" i="37"/>
  <c r="H28" i="37"/>
  <c r="L15" i="27" l="1"/>
  <c r="G28" i="12" l="1"/>
  <c r="G29" i="12"/>
  <c r="G30" i="12"/>
  <c r="G31" i="12"/>
  <c r="E32" i="12"/>
  <c r="E43" i="12"/>
  <c r="E42" i="12" s="1"/>
  <c r="G43" i="12" l="1"/>
  <c r="N20" i="27"/>
  <c r="I20" i="27"/>
  <c r="S21" i="27"/>
  <c r="F31" i="41"/>
  <c r="F21" i="41"/>
  <c r="K20" i="27" l="1"/>
  <c r="C119" i="5"/>
  <c r="C108" i="5" s="1"/>
  <c r="J24" i="27" l="1"/>
  <c r="H15" i="27"/>
  <c r="H18" i="27" s="1"/>
  <c r="G15" i="27"/>
  <c r="G18" i="27" s="1"/>
  <c r="C30" i="21" l="1"/>
  <c r="G21" i="24" l="1"/>
  <c r="F23" i="24"/>
  <c r="E23" i="24"/>
  <c r="E34" i="38" s="1"/>
  <c r="F7" i="24"/>
  <c r="E7" i="24"/>
  <c r="E25" i="24" l="1"/>
  <c r="I39" i="27"/>
  <c r="G7" i="24"/>
  <c r="F25" i="24"/>
  <c r="G23" i="24"/>
  <c r="D98" i="5"/>
  <c r="D9" i="20" l="1"/>
  <c r="D6" i="17" l="1"/>
  <c r="D119" i="5" l="1"/>
  <c r="D108" i="5" l="1"/>
  <c r="E53" i="41"/>
  <c r="E46" i="41"/>
  <c r="E39" i="41"/>
  <c r="G12" i="9" l="1"/>
  <c r="G5" i="7" l="1"/>
  <c r="G6" i="7"/>
  <c r="F30" i="21"/>
  <c r="I62" i="8"/>
  <c r="H19" i="37"/>
  <c r="H45" i="37" s="1"/>
  <c r="A1" i="25" l="1"/>
  <c r="F9" i="25"/>
  <c r="C6" i="17" l="1"/>
  <c r="E10" i="17"/>
  <c r="E11" i="17"/>
  <c r="C98" i="5" l="1"/>
  <c r="E5" i="20" l="1"/>
  <c r="E6" i="20"/>
  <c r="E7" i="20"/>
  <c r="E8" i="20"/>
  <c r="C9" i="20" l="1"/>
  <c r="F46" i="41" l="1"/>
  <c r="C2" i="19" l="1"/>
  <c r="I24" i="27" s="1"/>
  <c r="K24" i="27" s="1"/>
  <c r="E29" i="29"/>
  <c r="E36" i="15" l="1"/>
  <c r="G43" i="15"/>
  <c r="E9" i="38" l="1"/>
  <c r="G20" i="10"/>
  <c r="F39" i="41" l="1"/>
  <c r="F53" i="41"/>
  <c r="F4" i="3" l="1"/>
  <c r="F5" i="3"/>
  <c r="F6" i="3"/>
  <c r="F3" i="3"/>
  <c r="E41" i="4"/>
  <c r="E40" i="4"/>
  <c r="E39" i="4"/>
  <c r="E38" i="4"/>
  <c r="E37" i="4"/>
  <c r="E36" i="4"/>
  <c r="E32" i="4"/>
  <c r="E31" i="4"/>
  <c r="E30" i="4"/>
  <c r="E29" i="4"/>
  <c r="E28" i="4"/>
  <c r="E27" i="4"/>
  <c r="E26" i="4"/>
  <c r="E25" i="4"/>
  <c r="E16" i="4"/>
  <c r="E17" i="4"/>
  <c r="E18" i="4"/>
  <c r="E19" i="4"/>
  <c r="E20" i="4"/>
  <c r="E21" i="4"/>
  <c r="E15" i="4"/>
  <c r="E47" i="4"/>
  <c r="E48" i="4"/>
  <c r="E49" i="4"/>
  <c r="E50" i="4"/>
  <c r="E51" i="4"/>
  <c r="E52" i="4"/>
  <c r="E53" i="4"/>
  <c r="E54" i="4"/>
  <c r="E46" i="4"/>
  <c r="D45" i="4"/>
  <c r="E59" i="4"/>
  <c r="E60" i="4"/>
  <c r="E61" i="4"/>
  <c r="E58" i="4"/>
  <c r="E5" i="4"/>
  <c r="E6" i="4"/>
  <c r="E7" i="4"/>
  <c r="E8" i="4"/>
  <c r="E9" i="4"/>
  <c r="E10" i="4"/>
  <c r="E11" i="4"/>
  <c r="E4" i="4"/>
  <c r="E101" i="5"/>
  <c r="E102" i="5"/>
  <c r="E103" i="5"/>
  <c r="E104" i="5"/>
  <c r="E105" i="5"/>
  <c r="E106" i="5"/>
  <c r="E100" i="5"/>
  <c r="E90" i="5"/>
  <c r="E91" i="5"/>
  <c r="E92" i="5"/>
  <c r="E93" i="5"/>
  <c r="E94" i="5"/>
  <c r="E95" i="5"/>
  <c r="E96" i="5"/>
  <c r="E81" i="5"/>
  <c r="E82" i="5"/>
  <c r="E83" i="5"/>
  <c r="E84" i="5"/>
  <c r="E85" i="5"/>
  <c r="E86" i="5"/>
  <c r="E75" i="5"/>
  <c r="E76" i="5"/>
  <c r="E77" i="5"/>
  <c r="E64" i="5"/>
  <c r="E65" i="5"/>
  <c r="E66" i="5"/>
  <c r="E67" i="5"/>
  <c r="E68" i="5"/>
  <c r="E69" i="5"/>
  <c r="E70" i="5"/>
  <c r="E54" i="5"/>
  <c r="E55" i="5"/>
  <c r="E56" i="5"/>
  <c r="E57" i="5"/>
  <c r="E58" i="5"/>
  <c r="E53" i="5"/>
  <c r="E46" i="5"/>
  <c r="E47" i="5"/>
  <c r="E48" i="5"/>
  <c r="E49" i="5"/>
  <c r="E45" i="5"/>
  <c r="E37" i="5"/>
  <c r="E38" i="5"/>
  <c r="E39" i="5"/>
  <c r="E40" i="5"/>
  <c r="E36" i="5"/>
  <c r="E31" i="5"/>
  <c r="E30" i="5"/>
  <c r="E29" i="5"/>
  <c r="E28" i="5"/>
  <c r="E27" i="5"/>
  <c r="E18" i="5"/>
  <c r="E19" i="5"/>
  <c r="E20" i="5"/>
  <c r="E21" i="5"/>
  <c r="E22" i="5"/>
  <c r="E17" i="5"/>
  <c r="E16" i="5"/>
  <c r="E4" i="5"/>
  <c r="E5" i="5"/>
  <c r="E6" i="5"/>
  <c r="E7" i="5"/>
  <c r="E8" i="5"/>
  <c r="E9" i="5"/>
  <c r="E10" i="5"/>
  <c r="E11" i="5"/>
  <c r="E12" i="5"/>
  <c r="E9" i="6"/>
  <c r="E10" i="6"/>
  <c r="E11" i="6"/>
  <c r="E12" i="6"/>
  <c r="E14" i="6"/>
  <c r="E15" i="6"/>
  <c r="E16" i="6"/>
  <c r="E17" i="6"/>
  <c r="E8" i="6"/>
  <c r="G12" i="7"/>
  <c r="G13" i="7"/>
  <c r="G14" i="7"/>
  <c r="G15" i="7"/>
  <c r="G16" i="7"/>
  <c r="G17" i="7"/>
  <c r="G18" i="7"/>
  <c r="G19" i="7"/>
  <c r="G20" i="7"/>
  <c r="G11" i="7"/>
  <c r="G26" i="7"/>
  <c r="G27" i="7"/>
  <c r="G28" i="7"/>
  <c r="G29" i="7"/>
  <c r="G30" i="7"/>
  <c r="G25" i="7"/>
  <c r="G16" i="10"/>
  <c r="G6" i="10"/>
  <c r="G7" i="10"/>
  <c r="G8" i="10"/>
  <c r="G9" i="10"/>
  <c r="G10" i="10"/>
  <c r="G11" i="10"/>
  <c r="G12" i="10"/>
  <c r="G13" i="10"/>
  <c r="G5" i="10"/>
  <c r="G4" i="11"/>
  <c r="G5" i="11"/>
  <c r="G6" i="11"/>
  <c r="G3" i="11"/>
  <c r="G62" i="29"/>
  <c r="E47" i="29"/>
  <c r="G36" i="29"/>
  <c r="G37" i="29"/>
  <c r="G38" i="29"/>
  <c r="G39" i="29"/>
  <c r="G5" i="14"/>
  <c r="G31" i="14"/>
  <c r="G30" i="14"/>
  <c r="G29" i="14"/>
  <c r="G28" i="14"/>
  <c r="G27" i="14"/>
  <c r="G26" i="14"/>
  <c r="G22" i="14"/>
  <c r="G21" i="14"/>
  <c r="G20" i="14"/>
  <c r="G16" i="14"/>
  <c r="G9" i="14"/>
  <c r="G10" i="14"/>
  <c r="G11" i="14"/>
  <c r="G12" i="14"/>
  <c r="G13" i="14"/>
  <c r="G8" i="14"/>
  <c r="G45" i="15"/>
  <c r="G42" i="15"/>
  <c r="G41" i="15"/>
  <c r="G40" i="15"/>
  <c r="G39" i="15"/>
  <c r="G38" i="15"/>
  <c r="G37" i="15"/>
  <c r="G33" i="15"/>
  <c r="G32" i="15"/>
  <c r="G31" i="15"/>
  <c r="G29" i="15"/>
  <c r="G28" i="15"/>
  <c r="G27" i="15"/>
  <c r="G26" i="15"/>
  <c r="G25" i="15"/>
  <c r="G24" i="15"/>
  <c r="G23" i="15"/>
  <c r="G21" i="15"/>
  <c r="G20" i="15"/>
  <c r="G19" i="15"/>
  <c r="G18" i="15"/>
  <c r="G16" i="15"/>
  <c r="G15" i="15"/>
  <c r="G14" i="15"/>
  <c r="G13" i="15"/>
  <c r="G12" i="15"/>
  <c r="G11" i="15"/>
  <c r="G10" i="15"/>
  <c r="G9" i="15"/>
  <c r="G4" i="15"/>
  <c r="G5" i="15"/>
  <c r="G6" i="15"/>
  <c r="G7" i="15"/>
  <c r="G3" i="15"/>
  <c r="G32" i="16"/>
  <c r="G31" i="16"/>
  <c r="G30" i="16"/>
  <c r="G29" i="16"/>
  <c r="G28" i="16"/>
  <c r="G27" i="16"/>
  <c r="G26" i="16"/>
  <c r="G24" i="16"/>
  <c r="G23" i="16"/>
  <c r="G22" i="16"/>
  <c r="G21" i="16"/>
  <c r="G19" i="16"/>
  <c r="G18" i="16"/>
  <c r="G17" i="16"/>
  <c r="G16" i="16"/>
  <c r="G4" i="16"/>
  <c r="G5" i="16"/>
  <c r="G6" i="16"/>
  <c r="G7" i="16"/>
  <c r="G8" i="16"/>
  <c r="G9" i="16"/>
  <c r="G10" i="16"/>
  <c r="G11" i="16"/>
  <c r="G12" i="16"/>
  <c r="G13" i="16"/>
  <c r="G3" i="16"/>
  <c r="E15" i="17"/>
  <c r="E14" i="17"/>
  <c r="E13" i="17"/>
  <c r="E9" i="17"/>
  <c r="E8" i="17"/>
  <c r="E7" i="17"/>
  <c r="E4" i="17"/>
  <c r="E3" i="17"/>
  <c r="E11" i="18"/>
  <c r="E10" i="18"/>
  <c r="E7" i="18"/>
  <c r="E6" i="18"/>
  <c r="E5" i="18"/>
  <c r="E4" i="18"/>
  <c r="E18" i="18"/>
  <c r="E19" i="18"/>
  <c r="E20" i="18"/>
  <c r="E21" i="18"/>
  <c r="E22" i="18"/>
  <c r="E23" i="18"/>
  <c r="E24" i="18"/>
  <c r="E25" i="18"/>
  <c r="E17" i="18"/>
  <c r="E27" i="19"/>
  <c r="E20" i="19"/>
  <c r="E19" i="19"/>
  <c r="E18" i="19"/>
  <c r="E17" i="19"/>
  <c r="E16" i="19"/>
  <c r="E15" i="19"/>
  <c r="E5" i="19"/>
  <c r="E6" i="19"/>
  <c r="E7" i="19"/>
  <c r="E8" i="19"/>
  <c r="E9" i="19"/>
  <c r="E10" i="19"/>
  <c r="E11" i="19"/>
  <c r="E4" i="19"/>
  <c r="F30" i="41"/>
  <c r="F29" i="41"/>
  <c r="F28" i="41"/>
  <c r="F27" i="41"/>
  <c r="F26" i="41"/>
  <c r="F25" i="41"/>
  <c r="F20" i="41"/>
  <c r="F19" i="41"/>
  <c r="F18" i="41"/>
  <c r="F17" i="41"/>
  <c r="F16" i="41"/>
  <c r="F15" i="41"/>
  <c r="F33" i="41"/>
  <c r="F6" i="41"/>
  <c r="F7" i="41"/>
  <c r="F8" i="41"/>
  <c r="F9" i="41"/>
  <c r="F10" i="41"/>
  <c r="F11" i="41"/>
  <c r="F5" i="41"/>
  <c r="G3" i="37"/>
  <c r="G4" i="37"/>
  <c r="G6" i="37"/>
  <c r="G7" i="37"/>
  <c r="G8" i="37"/>
  <c r="G9" i="37"/>
  <c r="G10" i="37"/>
  <c r="G12" i="37"/>
  <c r="G13" i="37"/>
  <c r="G14" i="37"/>
  <c r="G15" i="37"/>
  <c r="G16" i="37"/>
  <c r="G17" i="37"/>
  <c r="G18" i="37"/>
  <c r="G21" i="37"/>
  <c r="G22" i="37"/>
  <c r="G23" i="37"/>
  <c r="G24" i="37"/>
  <c r="G25" i="37"/>
  <c r="G26" i="37"/>
  <c r="G27" i="37"/>
  <c r="G29" i="37"/>
  <c r="G30" i="37"/>
  <c r="G31" i="37"/>
  <c r="G32" i="37"/>
  <c r="G33" i="37"/>
  <c r="G34" i="37"/>
  <c r="G35" i="37"/>
  <c r="G36" i="37"/>
  <c r="G37" i="37"/>
  <c r="G39" i="37"/>
  <c r="G40" i="37"/>
  <c r="G41" i="37"/>
  <c r="G42" i="37"/>
  <c r="G43" i="37"/>
  <c r="G44" i="37"/>
  <c r="H5" i="8"/>
  <c r="H6" i="8"/>
  <c r="H7" i="8"/>
  <c r="H8" i="8"/>
  <c r="H9" i="8"/>
  <c r="H11" i="8"/>
  <c r="H12" i="8"/>
  <c r="H13" i="8"/>
  <c r="H14" i="8"/>
  <c r="H15" i="8"/>
  <c r="H16" i="8"/>
  <c r="H18" i="8"/>
  <c r="H19" i="8"/>
  <c r="H20" i="8"/>
  <c r="H21" i="8"/>
  <c r="H22" i="8"/>
  <c r="H23" i="8"/>
  <c r="H25" i="8"/>
  <c r="H26" i="8"/>
  <c r="H27" i="8"/>
  <c r="H28" i="8"/>
  <c r="H29" i="8"/>
  <c r="H30" i="8"/>
  <c r="H31" i="8"/>
  <c r="H32" i="8"/>
  <c r="H34" i="8"/>
  <c r="H35" i="8"/>
  <c r="H36" i="8"/>
  <c r="H37" i="8"/>
  <c r="H38" i="8"/>
  <c r="H40" i="8"/>
  <c r="H41" i="8"/>
  <c r="H42" i="8"/>
  <c r="H43" i="8"/>
  <c r="H44" i="8"/>
  <c r="H45" i="8"/>
  <c r="H46" i="8"/>
  <c r="H47" i="8"/>
  <c r="H49" i="8"/>
  <c r="H51" i="8"/>
  <c r="H55" i="8"/>
  <c r="H56" i="8"/>
  <c r="H57" i="8"/>
  <c r="H58" i="8"/>
  <c r="H60" i="8"/>
  <c r="H61" i="8"/>
  <c r="F10" i="8"/>
  <c r="F43" i="12" l="1"/>
  <c r="F42" i="12" s="1"/>
  <c r="F87" i="42" l="1"/>
  <c r="J19" i="27" l="1"/>
  <c r="G34" i="42" l="1"/>
  <c r="G37" i="42"/>
  <c r="G39" i="42"/>
  <c r="G44" i="42"/>
  <c r="G49" i="42"/>
  <c r="G52" i="42"/>
  <c r="G57" i="42"/>
  <c r="G62" i="42"/>
  <c r="G67" i="42"/>
  <c r="G73" i="42"/>
  <c r="G79" i="42"/>
  <c r="G80" i="42"/>
  <c r="G90" i="42"/>
  <c r="G92" i="42"/>
  <c r="G94" i="42"/>
  <c r="G96" i="42"/>
  <c r="G97" i="42"/>
  <c r="G109" i="42"/>
  <c r="G111" i="42"/>
  <c r="G113" i="42"/>
  <c r="G114" i="42"/>
  <c r="G12" i="42"/>
  <c r="G21" i="42"/>
  <c r="G26" i="42"/>
  <c r="E99" i="42"/>
  <c r="E4" i="42"/>
  <c r="E13" i="42"/>
  <c r="E22" i="42"/>
  <c r="E27" i="42"/>
  <c r="E32" i="42"/>
  <c r="E50" i="42"/>
  <c r="E53" i="42"/>
  <c r="E74" i="42"/>
  <c r="E68" i="42"/>
  <c r="E63" i="42"/>
  <c r="E58" i="42"/>
  <c r="E82" i="42"/>
  <c r="E81" i="42" s="1"/>
  <c r="E107" i="42"/>
  <c r="F112" i="42"/>
  <c r="G112" i="42" s="1"/>
  <c r="F109" i="42"/>
  <c r="F110" i="42"/>
  <c r="G110" i="42" s="1"/>
  <c r="F108" i="42"/>
  <c r="G108" i="42" s="1"/>
  <c r="F101" i="42"/>
  <c r="G101" i="42" s="1"/>
  <c r="F102" i="42"/>
  <c r="G102" i="42" s="1"/>
  <c r="F103" i="42"/>
  <c r="G103" i="42" s="1"/>
  <c r="F104" i="42"/>
  <c r="G104" i="42" s="1"/>
  <c r="F105" i="42"/>
  <c r="G105" i="42" s="1"/>
  <c r="F106" i="42"/>
  <c r="G106" i="42" s="1"/>
  <c r="F100" i="42"/>
  <c r="F95" i="42"/>
  <c r="F94" i="42" s="1"/>
  <c r="F93" i="42"/>
  <c r="G93" i="42" s="1"/>
  <c r="F92" i="42"/>
  <c r="F91" i="42"/>
  <c r="F84" i="42"/>
  <c r="G84" i="42" s="1"/>
  <c r="F85" i="42"/>
  <c r="G85" i="42" s="1"/>
  <c r="F86" i="42"/>
  <c r="G86" i="42" s="1"/>
  <c r="G87" i="42"/>
  <c r="F88" i="42"/>
  <c r="G88" i="42" s="1"/>
  <c r="F83" i="42"/>
  <c r="F76" i="42"/>
  <c r="G76" i="42" s="1"/>
  <c r="F77" i="42"/>
  <c r="G77" i="42" s="1"/>
  <c r="F78" i="42"/>
  <c r="G78" i="42" s="1"/>
  <c r="F79" i="42"/>
  <c r="F75" i="42"/>
  <c r="G75" i="42" s="1"/>
  <c r="F70" i="42"/>
  <c r="G70" i="42" s="1"/>
  <c r="F71" i="42"/>
  <c r="G71" i="42" s="1"/>
  <c r="F72" i="42"/>
  <c r="G72" i="42" s="1"/>
  <c r="F69" i="42"/>
  <c r="G69" i="42" s="1"/>
  <c r="F65" i="42"/>
  <c r="G65" i="42" s="1"/>
  <c r="F66" i="42"/>
  <c r="G66" i="42" s="1"/>
  <c r="F64" i="42"/>
  <c r="G64" i="42" s="1"/>
  <c r="F60" i="42"/>
  <c r="G60" i="42" s="1"/>
  <c r="F61" i="42"/>
  <c r="G61" i="42" s="1"/>
  <c r="F59" i="42"/>
  <c r="G59" i="42" s="1"/>
  <c r="F55" i="42"/>
  <c r="G55" i="42" s="1"/>
  <c r="F56" i="42"/>
  <c r="G56" i="42" s="1"/>
  <c r="F54" i="42"/>
  <c r="G54" i="42" s="1"/>
  <c r="F51" i="42"/>
  <c r="F50" i="42" s="1"/>
  <c r="F47" i="42"/>
  <c r="G47" i="42" s="1"/>
  <c r="F48" i="42"/>
  <c r="G48" i="42" s="1"/>
  <c r="F46" i="42"/>
  <c r="G46" i="42" s="1"/>
  <c r="F38" i="42"/>
  <c r="G38" i="42" s="1"/>
  <c r="F39" i="42"/>
  <c r="F40" i="42"/>
  <c r="F41" i="42"/>
  <c r="G41" i="42" s="1"/>
  <c r="F42" i="42"/>
  <c r="G42" i="42" s="1"/>
  <c r="F43" i="42"/>
  <c r="G43" i="42" s="1"/>
  <c r="F37" i="42"/>
  <c r="F33" i="42"/>
  <c r="F32" i="42" s="1"/>
  <c r="F29" i="42"/>
  <c r="G29" i="42" s="1"/>
  <c r="F30" i="42"/>
  <c r="G30" i="42" s="1"/>
  <c r="F31" i="42"/>
  <c r="G31" i="42" s="1"/>
  <c r="F28" i="42"/>
  <c r="G28" i="42" s="1"/>
  <c r="F24" i="42"/>
  <c r="G24" i="42" s="1"/>
  <c r="F25" i="42"/>
  <c r="G25" i="42" s="1"/>
  <c r="F23" i="42"/>
  <c r="G23" i="42" s="1"/>
  <c r="F15" i="42"/>
  <c r="G15" i="42" s="1"/>
  <c r="F16" i="42"/>
  <c r="G16" i="42" s="1"/>
  <c r="F17" i="42"/>
  <c r="G17" i="42" s="1"/>
  <c r="F18" i="42"/>
  <c r="G18" i="42" s="1"/>
  <c r="F19" i="42"/>
  <c r="G19" i="42" s="1"/>
  <c r="F20" i="42"/>
  <c r="G20" i="42" s="1"/>
  <c r="F14" i="42"/>
  <c r="G14" i="42" s="1"/>
  <c r="G50" i="42" l="1"/>
  <c r="G32" i="42"/>
  <c r="G100" i="42"/>
  <c r="F99" i="42"/>
  <c r="G99" i="42" s="1"/>
  <c r="G91" i="42"/>
  <c r="G89" i="42"/>
  <c r="G40" i="42"/>
  <c r="F36" i="42"/>
  <c r="G83" i="42"/>
  <c r="F82" i="42"/>
  <c r="G95" i="42"/>
  <c r="G51" i="42"/>
  <c r="G33" i="42"/>
  <c r="E98" i="42"/>
  <c r="E35" i="42"/>
  <c r="F45" i="42"/>
  <c r="G45" i="42" s="1"/>
  <c r="F53" i="42"/>
  <c r="G53" i="42" s="1"/>
  <c r="F13" i="42"/>
  <c r="F107" i="42"/>
  <c r="F74" i="42"/>
  <c r="G74" i="42" s="1"/>
  <c r="F68" i="42"/>
  <c r="G68" i="42" s="1"/>
  <c r="F63" i="42"/>
  <c r="G63" i="42" s="1"/>
  <c r="F58" i="42"/>
  <c r="G58" i="42" s="1"/>
  <c r="F27" i="42"/>
  <c r="G27" i="42" s="1"/>
  <c r="F22" i="42"/>
  <c r="G22" i="42" s="1"/>
  <c r="D23" i="36"/>
  <c r="G107" i="42" l="1"/>
  <c r="F98" i="42"/>
  <c r="G98" i="42" s="1"/>
  <c r="F35" i="42"/>
  <c r="G35" i="42" s="1"/>
  <c r="F81" i="42"/>
  <c r="G81" i="42" s="1"/>
  <c r="G82" i="42"/>
  <c r="G13" i="42"/>
  <c r="E115" i="42"/>
  <c r="F60" i="29"/>
  <c r="F7" i="42" l="1"/>
  <c r="G7" i="42" s="1"/>
  <c r="F8" i="42"/>
  <c r="G8" i="42" s="1"/>
  <c r="F9" i="42"/>
  <c r="G9" i="42" s="1"/>
  <c r="F10" i="42"/>
  <c r="F11" i="42"/>
  <c r="F5" i="42"/>
  <c r="G5" i="42" s="1"/>
  <c r="G6" i="42" l="1"/>
  <c r="F4" i="42"/>
  <c r="F3" i="42" s="1"/>
  <c r="F2" i="42" s="1"/>
  <c r="F115" i="42" s="1"/>
  <c r="G115" i="42" s="1"/>
  <c r="G10" i="42"/>
  <c r="G11" i="42"/>
  <c r="G2" i="42" l="1"/>
  <c r="G3" i="42"/>
  <c r="F12" i="38"/>
  <c r="D2" i="19" l="1"/>
  <c r="F4" i="14"/>
  <c r="F57" i="29" l="1"/>
  <c r="F56" i="29" s="1"/>
  <c r="E60" i="29"/>
  <c r="E57" i="29"/>
  <c r="F41" i="29"/>
  <c r="E41" i="29"/>
  <c r="G48" i="29"/>
  <c r="G49" i="29"/>
  <c r="G50" i="29"/>
  <c r="G51" i="29"/>
  <c r="G52" i="29"/>
  <c r="G53" i="29"/>
  <c r="F47" i="29"/>
  <c r="F35" i="29"/>
  <c r="E35" i="29"/>
  <c r="G30" i="29"/>
  <c r="G31" i="29"/>
  <c r="G32" i="29"/>
  <c r="G33" i="29"/>
  <c r="E22" i="29"/>
  <c r="G57" i="29" l="1"/>
  <c r="G47" i="29"/>
  <c r="G60" i="29"/>
  <c r="G14" i="24"/>
  <c r="D2" i="21"/>
  <c r="G35" i="29" l="1"/>
  <c r="F15" i="27" l="1"/>
  <c r="F18" i="27" s="1"/>
  <c r="J37" i="27" l="1"/>
  <c r="K37" i="27" s="1"/>
  <c r="E24" i="41"/>
  <c r="E14" i="41"/>
  <c r="E3" i="41"/>
  <c r="F28" i="37"/>
  <c r="C12" i="17"/>
  <c r="D12" i="17"/>
  <c r="E60" i="41" l="1"/>
  <c r="E12" i="17"/>
  <c r="D14" i="5"/>
  <c r="E119" i="5"/>
  <c r="F38" i="37" l="1"/>
  <c r="G39" i="8" l="1"/>
  <c r="G33" i="8"/>
  <c r="G24" i="8"/>
  <c r="D88" i="5"/>
  <c r="E89" i="5"/>
  <c r="F19" i="37" l="1"/>
  <c r="F11" i="37"/>
  <c r="D25" i="19"/>
  <c r="F25" i="16" l="1"/>
  <c r="F4" i="29"/>
  <c r="F22" i="29"/>
  <c r="F3" i="9"/>
  <c r="C23" i="36" l="1"/>
  <c r="H30" i="9" l="1"/>
  <c r="H65" i="29" l="1"/>
  <c r="D24" i="41" l="1"/>
  <c r="D14" i="41"/>
  <c r="F14" i="41" s="1"/>
  <c r="G60" i="41"/>
  <c r="F24" i="41" l="1"/>
  <c r="E2" i="37"/>
  <c r="G41" i="29" l="1"/>
  <c r="E3" i="21" l="1"/>
  <c r="E38" i="38" l="1"/>
  <c r="G14" i="9" l="1"/>
  <c r="G17" i="9"/>
  <c r="G18" i="9"/>
  <c r="G20" i="9"/>
  <c r="E16" i="9"/>
  <c r="G16" i="9" s="1"/>
  <c r="E21" i="9"/>
  <c r="G21" i="9" s="1"/>
  <c r="E19" i="37" l="1"/>
  <c r="G19" i="37" s="1"/>
  <c r="E28" i="37"/>
  <c r="G28" i="37" s="1"/>
  <c r="E11" i="37"/>
  <c r="G11" i="37" s="1"/>
  <c r="E15" i="16" l="1"/>
  <c r="G23" i="14" l="1"/>
  <c r="E6" i="17"/>
  <c r="E45" i="4" l="1"/>
  <c r="G22" i="9" l="1"/>
  <c r="D35" i="4" l="1"/>
  <c r="E35" i="4" s="1"/>
  <c r="G28" i="9" l="1"/>
  <c r="G27" i="9"/>
  <c r="G4" i="9" l="1"/>
  <c r="G5" i="9"/>
  <c r="G6" i="9"/>
  <c r="G7" i="9"/>
  <c r="G8" i="9"/>
  <c r="G9" i="9"/>
  <c r="G10" i="9"/>
  <c r="G11" i="9"/>
  <c r="H39" i="8" l="1"/>
  <c r="F17" i="8" l="1"/>
  <c r="F4" i="8" l="1"/>
  <c r="D3" i="41" l="1"/>
  <c r="D60" i="41" s="1"/>
  <c r="F60" i="41" l="1"/>
  <c r="F3" i="41"/>
  <c r="F2" i="37"/>
  <c r="F45" i="37" s="1"/>
  <c r="D3" i="5"/>
  <c r="F53" i="8"/>
  <c r="F24" i="8"/>
  <c r="H24" i="8" s="1"/>
  <c r="F33" i="8"/>
  <c r="H33" i="8" s="1"/>
  <c r="E16" i="21"/>
  <c r="G25" i="29"/>
  <c r="G26" i="29"/>
  <c r="G27" i="29"/>
  <c r="G28" i="29"/>
  <c r="G24" i="29"/>
  <c r="G18" i="29"/>
  <c r="G19" i="29"/>
  <c r="G20" i="29"/>
  <c r="G21" i="29"/>
  <c r="G17" i="29"/>
  <c r="G11" i="29"/>
  <c r="G12" i="29"/>
  <c r="G13" i="29"/>
  <c r="G14" i="29"/>
  <c r="G10" i="29"/>
  <c r="G6" i="29"/>
  <c r="G7" i="29"/>
  <c r="G5" i="29"/>
  <c r="F29" i="29"/>
  <c r="F15" i="16"/>
  <c r="G15" i="16" s="1"/>
  <c r="F9" i="29"/>
  <c r="F16" i="29"/>
  <c r="F5" i="2"/>
  <c r="C24" i="22"/>
  <c r="E45" i="38" s="1"/>
  <c r="D62" i="5"/>
  <c r="D42" i="5"/>
  <c r="E15" i="27"/>
  <c r="E18" i="27" s="1"/>
  <c r="E34" i="15"/>
  <c r="E34" i="5"/>
  <c r="E15" i="5"/>
  <c r="E24" i="14"/>
  <c r="G24" i="14" s="1"/>
  <c r="G18" i="24"/>
  <c r="E16" i="29"/>
  <c r="E9" i="29"/>
  <c r="E4" i="29"/>
  <c r="C51" i="5"/>
  <c r="L18" i="27"/>
  <c r="C25" i="19"/>
  <c r="K27" i="27"/>
  <c r="K28" i="27"/>
  <c r="E7" i="38"/>
  <c r="E6" i="38"/>
  <c r="N14" i="27"/>
  <c r="K14" i="27" s="1"/>
  <c r="F7" i="14"/>
  <c r="G17" i="8"/>
  <c r="H17" i="8" s="1"/>
  <c r="G10" i="8"/>
  <c r="H10" i="8" s="1"/>
  <c r="G4" i="8"/>
  <c r="H4" i="8" s="1"/>
  <c r="E5" i="21"/>
  <c r="G35" i="15"/>
  <c r="E38" i="37"/>
  <c r="E26" i="9"/>
  <c r="E22" i="36"/>
  <c r="E20" i="36"/>
  <c r="F26" i="9"/>
  <c r="F30" i="9" s="1"/>
  <c r="E21" i="21"/>
  <c r="E20" i="21"/>
  <c r="E12" i="21"/>
  <c r="F28" i="12"/>
  <c r="E9" i="2"/>
  <c r="G44" i="2"/>
  <c r="E42" i="2"/>
  <c r="E39" i="2"/>
  <c r="E35" i="2"/>
  <c r="J12" i="32"/>
  <c r="K15" i="32"/>
  <c r="K31" i="32" s="1"/>
  <c r="J15" i="32"/>
  <c r="J31" i="32" s="1"/>
  <c r="L29" i="32"/>
  <c r="L30" i="32"/>
  <c r="L21" i="32"/>
  <c r="L20" i="32"/>
  <c r="L17" i="32"/>
  <c r="L18" i="32"/>
  <c r="L16" i="32"/>
  <c r="K12" i="32"/>
  <c r="K11" i="32"/>
  <c r="L10" i="32"/>
  <c r="L9" i="32"/>
  <c r="G11" i="24"/>
  <c r="E7" i="21"/>
  <c r="E6" i="21"/>
  <c r="E8" i="36"/>
  <c r="D15" i="27"/>
  <c r="D18" i="27" s="1"/>
  <c r="E18" i="36"/>
  <c r="E16" i="36"/>
  <c r="E15" i="36"/>
  <c r="E35" i="38"/>
  <c r="E21" i="36"/>
  <c r="E19" i="36"/>
  <c r="E17" i="36"/>
  <c r="E14" i="36"/>
  <c r="E13" i="36"/>
  <c r="D10" i="36"/>
  <c r="J38" i="27" s="1"/>
  <c r="C10" i="36"/>
  <c r="E9" i="36"/>
  <c r="E7" i="36"/>
  <c r="E6" i="36"/>
  <c r="E5" i="36"/>
  <c r="D9" i="21"/>
  <c r="D30" i="21" s="1"/>
  <c r="D3" i="18"/>
  <c r="F36" i="15"/>
  <c r="F18" i="12"/>
  <c r="G41" i="12"/>
  <c r="E22" i="21"/>
  <c r="E23" i="21"/>
  <c r="E13" i="21"/>
  <c r="D9" i="18"/>
  <c r="E20" i="16"/>
  <c r="E2" i="16"/>
  <c r="E28" i="12"/>
  <c r="E18" i="12"/>
  <c r="G21" i="12"/>
  <c r="C88" i="5"/>
  <c r="E88" i="5" s="1"/>
  <c r="F63" i="29"/>
  <c r="F15" i="10"/>
  <c r="F3" i="10"/>
  <c r="D13" i="19"/>
  <c r="G19" i="24"/>
  <c r="J39" i="27"/>
  <c r="D24" i="22"/>
  <c r="D16" i="22"/>
  <c r="D9" i="22"/>
  <c r="D4" i="22"/>
  <c r="D15" i="18"/>
  <c r="D2" i="17"/>
  <c r="F20" i="16"/>
  <c r="F44" i="15"/>
  <c r="F34" i="15"/>
  <c r="F30" i="15"/>
  <c r="F22" i="15"/>
  <c r="F17" i="15"/>
  <c r="F8" i="15"/>
  <c r="F2" i="15"/>
  <c r="F24" i="14"/>
  <c r="F19" i="14"/>
  <c r="G19" i="14" s="1"/>
  <c r="F15" i="14"/>
  <c r="F33" i="12"/>
  <c r="F32" i="12" s="1"/>
  <c r="F22" i="12"/>
  <c r="F14" i="12"/>
  <c r="F9" i="12"/>
  <c r="F3" i="12"/>
  <c r="G12" i="12"/>
  <c r="G55" i="12"/>
  <c r="G54" i="12"/>
  <c r="G53" i="12"/>
  <c r="G40" i="12"/>
  <c r="G39" i="12"/>
  <c r="G38" i="12"/>
  <c r="G37" i="12"/>
  <c r="G49" i="12"/>
  <c r="G48" i="12"/>
  <c r="G47" i="12"/>
  <c r="G46" i="12"/>
  <c r="G45" i="12"/>
  <c r="G44" i="12"/>
  <c r="G36" i="12"/>
  <c r="G35" i="12"/>
  <c r="G34" i="12"/>
  <c r="G25" i="12"/>
  <c r="G24" i="12"/>
  <c r="G23" i="12"/>
  <c r="G20" i="12"/>
  <c r="G19" i="12"/>
  <c r="G17" i="12"/>
  <c r="G16" i="12"/>
  <c r="G15" i="12"/>
  <c r="G13" i="12"/>
  <c r="G11" i="12"/>
  <c r="G10" i="12"/>
  <c r="G8" i="12"/>
  <c r="G7" i="12"/>
  <c r="G6" i="12"/>
  <c r="G5" i="12"/>
  <c r="G4" i="12"/>
  <c r="G53" i="8"/>
  <c r="E31" i="7"/>
  <c r="F9" i="7"/>
  <c r="F3" i="7"/>
  <c r="F31" i="7"/>
  <c r="D18" i="6"/>
  <c r="D79" i="5"/>
  <c r="D72" i="5"/>
  <c r="D51" i="5"/>
  <c r="D33" i="5"/>
  <c r="D24" i="5"/>
  <c r="D57" i="4"/>
  <c r="D24" i="4"/>
  <c r="D14" i="4"/>
  <c r="D3" i="4"/>
  <c r="E7" i="3"/>
  <c r="D7" i="3"/>
  <c r="I23" i="27"/>
  <c r="C15" i="27"/>
  <c r="C18" i="27" s="1"/>
  <c r="E10" i="38"/>
  <c r="C16" i="22"/>
  <c r="E44" i="38" s="1"/>
  <c r="C9" i="22"/>
  <c r="E42" i="38" s="1"/>
  <c r="C4" i="22"/>
  <c r="E41" i="38" s="1"/>
  <c r="E28" i="21"/>
  <c r="E27" i="21"/>
  <c r="E26" i="21"/>
  <c r="E19" i="21"/>
  <c r="E18" i="21"/>
  <c r="E17" i="21"/>
  <c r="E15" i="21"/>
  <c r="E14" i="21"/>
  <c r="E11" i="21"/>
  <c r="E10" i="21"/>
  <c r="E8" i="21"/>
  <c r="E4" i="21"/>
  <c r="E24" i="21"/>
  <c r="E4" i="20"/>
  <c r="E32" i="38"/>
  <c r="C13" i="19"/>
  <c r="E31" i="38" s="1"/>
  <c r="C15" i="18"/>
  <c r="E15" i="18" s="1"/>
  <c r="C9" i="18"/>
  <c r="E9" i="18" s="1"/>
  <c r="C3" i="18"/>
  <c r="E3" i="18" s="1"/>
  <c r="C2" i="17"/>
  <c r="E2" i="17" s="1"/>
  <c r="E25" i="16"/>
  <c r="G25" i="16" s="1"/>
  <c r="E44" i="15"/>
  <c r="E30" i="15"/>
  <c r="E22" i="15"/>
  <c r="G22" i="15" s="1"/>
  <c r="E17" i="15"/>
  <c r="G17" i="15" s="1"/>
  <c r="E8" i="15"/>
  <c r="G8" i="15" s="1"/>
  <c r="E2" i="15"/>
  <c r="E15" i="14"/>
  <c r="G15" i="14" s="1"/>
  <c r="E7" i="14"/>
  <c r="G7" i="14" s="1"/>
  <c r="E4" i="14"/>
  <c r="G4" i="14" s="1"/>
  <c r="E33" i="12"/>
  <c r="E22" i="12"/>
  <c r="E14" i="12"/>
  <c r="E9" i="12"/>
  <c r="E3" i="12"/>
  <c r="E15" i="10"/>
  <c r="G15" i="10" s="1"/>
  <c r="E3" i="10"/>
  <c r="G3" i="10" s="1"/>
  <c r="E3" i="9"/>
  <c r="G3" i="9" s="1"/>
  <c r="E9" i="7"/>
  <c r="E3" i="7"/>
  <c r="G3" i="7" s="1"/>
  <c r="C18" i="6"/>
  <c r="E98" i="5"/>
  <c r="C79" i="5"/>
  <c r="E79" i="5" s="1"/>
  <c r="E72" i="5"/>
  <c r="C62" i="5"/>
  <c r="E62" i="5" s="1"/>
  <c r="C42" i="5"/>
  <c r="E42" i="5" s="1"/>
  <c r="C33" i="5"/>
  <c r="C24" i="5"/>
  <c r="C14" i="5"/>
  <c r="E14" i="5" s="1"/>
  <c r="C3" i="5"/>
  <c r="E3" i="5" s="1"/>
  <c r="E57" i="4"/>
  <c r="E3" i="4"/>
  <c r="E43" i="10"/>
  <c r="E36" i="11"/>
  <c r="E40" i="11" s="1"/>
  <c r="D39" i="20"/>
  <c r="D43" i="20" s="1"/>
  <c r="F42" i="26"/>
  <c r="F46" i="26"/>
  <c r="N8" i="27"/>
  <c r="E32" i="22"/>
  <c r="H42" i="12"/>
  <c r="N9" i="27"/>
  <c r="E63" i="29"/>
  <c r="E3" i="20"/>
  <c r="E16" i="18"/>
  <c r="G17" i="14"/>
  <c r="F7" i="11"/>
  <c r="E7" i="11"/>
  <c r="G4" i="10"/>
  <c r="E44" i="5"/>
  <c r="E35" i="5"/>
  <c r="E26" i="5"/>
  <c r="G17" i="24"/>
  <c r="G16" i="24"/>
  <c r="G13" i="24"/>
  <c r="G12" i="24"/>
  <c r="G10" i="24"/>
  <c r="G5" i="24"/>
  <c r="G4" i="24"/>
  <c r="E31" i="22"/>
  <c r="E30" i="22"/>
  <c r="E29" i="22"/>
  <c r="E28" i="22"/>
  <c r="E26" i="22"/>
  <c r="E19" i="22"/>
  <c r="E17" i="22"/>
  <c r="E11" i="22"/>
  <c r="E9" i="22" s="1"/>
  <c r="E6" i="22"/>
  <c r="E4" i="22" s="1"/>
  <c r="G47" i="15"/>
  <c r="G46" i="15"/>
  <c r="K36" i="27"/>
  <c r="K34" i="27"/>
  <c r="K32" i="27"/>
  <c r="K31" i="27"/>
  <c r="K30" i="27"/>
  <c r="K29" i="27"/>
  <c r="K26" i="27"/>
  <c r="K25" i="27"/>
  <c r="N17" i="27"/>
  <c r="I17" i="27" s="1"/>
  <c r="N16" i="27"/>
  <c r="N13" i="27"/>
  <c r="N12" i="27"/>
  <c r="N11" i="27"/>
  <c r="N10" i="27"/>
  <c r="N7" i="27"/>
  <c r="I7" i="27" s="1"/>
  <c r="N6" i="27"/>
  <c r="N5" i="27"/>
  <c r="I5" i="27" s="1"/>
  <c r="H23" i="32"/>
  <c r="L28" i="32"/>
  <c r="L27" i="32"/>
  <c r="L26" i="32"/>
  <c r="L25" i="32"/>
  <c r="L24" i="32"/>
  <c r="L34" i="32"/>
  <c r="I23" i="32"/>
  <c r="G23" i="32"/>
  <c r="F23" i="32"/>
  <c r="E23" i="32"/>
  <c r="D23" i="32"/>
  <c r="E19" i="32"/>
  <c r="E15" i="32" s="1"/>
  <c r="I15" i="32"/>
  <c r="H15" i="32"/>
  <c r="G15" i="32"/>
  <c r="F15" i="32"/>
  <c r="D15" i="32"/>
  <c r="I12" i="32"/>
  <c r="H12" i="32"/>
  <c r="G12" i="32"/>
  <c r="F12" i="32"/>
  <c r="E12" i="32"/>
  <c r="D12" i="32"/>
  <c r="F2" i="16"/>
  <c r="E5" i="38" l="1"/>
  <c r="I38" i="27"/>
  <c r="E11" i="38" s="1"/>
  <c r="C2" i="5"/>
  <c r="G2" i="15"/>
  <c r="G30" i="15"/>
  <c r="H53" i="8"/>
  <c r="I13" i="27"/>
  <c r="K13" i="27" s="1"/>
  <c r="I16" i="27"/>
  <c r="K16" i="27" s="1"/>
  <c r="K17" i="27"/>
  <c r="I11" i="27"/>
  <c r="K11" i="27" s="1"/>
  <c r="I6" i="27"/>
  <c r="K6" i="27" s="1"/>
  <c r="I12" i="27"/>
  <c r="K12" i="27" s="1"/>
  <c r="I9" i="27"/>
  <c r="K9" i="27" s="1"/>
  <c r="I8" i="27"/>
  <c r="I10" i="27"/>
  <c r="K10" i="27" s="1"/>
  <c r="K39" i="27"/>
  <c r="E56" i="29"/>
  <c r="G56" i="29" s="1"/>
  <c r="G63" i="29"/>
  <c r="F2" i="29"/>
  <c r="F65" i="29" s="1"/>
  <c r="G44" i="15"/>
  <c r="G34" i="15"/>
  <c r="G36" i="15"/>
  <c r="G20" i="16"/>
  <c r="G2" i="16"/>
  <c r="E24" i="5"/>
  <c r="E45" i="37"/>
  <c r="G45" i="37" s="1"/>
  <c r="G38" i="37"/>
  <c r="C29" i="19"/>
  <c r="E30" i="38" s="1"/>
  <c r="E25" i="19"/>
  <c r="F28" i="2"/>
  <c r="H28" i="2" s="1"/>
  <c r="E13" i="19"/>
  <c r="E37" i="38"/>
  <c r="G26" i="9"/>
  <c r="E22" i="38"/>
  <c r="G7" i="11"/>
  <c r="G31" i="7"/>
  <c r="G9" i="7"/>
  <c r="G21" i="7" s="1"/>
  <c r="E24" i="4"/>
  <c r="E14" i="4"/>
  <c r="D62" i="4"/>
  <c r="E14" i="38"/>
  <c r="F7" i="3"/>
  <c r="E51" i="5"/>
  <c r="E33" i="5"/>
  <c r="E17" i="38"/>
  <c r="E18" i="6"/>
  <c r="E2" i="29"/>
  <c r="G2" i="8"/>
  <c r="G62" i="8" s="1"/>
  <c r="F31" i="32"/>
  <c r="D16" i="17"/>
  <c r="F25" i="2" s="1"/>
  <c r="L23" i="32"/>
  <c r="E16" i="22"/>
  <c r="H31" i="32"/>
  <c r="H36" i="32" s="1"/>
  <c r="E30" i="9"/>
  <c r="G30" i="9" s="1"/>
  <c r="G42" i="12"/>
  <c r="G31" i="32"/>
  <c r="G36" i="32" s="1"/>
  <c r="F2" i="8"/>
  <c r="D31" i="32"/>
  <c r="I31" i="32"/>
  <c r="C62" i="4"/>
  <c r="E15" i="38" s="1"/>
  <c r="F7" i="2"/>
  <c r="G7" i="2" s="1"/>
  <c r="F6" i="2"/>
  <c r="H6" i="2" s="1"/>
  <c r="G2" i="37"/>
  <c r="D2" i="18"/>
  <c r="D29" i="18" s="1"/>
  <c r="E9" i="21"/>
  <c r="E30" i="21" s="1"/>
  <c r="G18" i="12"/>
  <c r="C22" i="19"/>
  <c r="C23" i="19" s="1"/>
  <c r="E31" i="32"/>
  <c r="E36" i="32" s="1"/>
  <c r="L15" i="32"/>
  <c r="L12" i="32"/>
  <c r="D13" i="22"/>
  <c r="I36" i="32"/>
  <c r="E9" i="20"/>
  <c r="F19" i="10"/>
  <c r="K36" i="32"/>
  <c r="L19" i="32"/>
  <c r="J36" i="32"/>
  <c r="G22" i="12"/>
  <c r="E2" i="14"/>
  <c r="F36" i="32"/>
  <c r="D36" i="32"/>
  <c r="L31" i="32"/>
  <c r="C25" i="36"/>
  <c r="D36" i="22"/>
  <c r="E21" i="7"/>
  <c r="E34" i="7" s="1"/>
  <c r="E18" i="38" s="1"/>
  <c r="E33" i="38"/>
  <c r="G9" i="12"/>
  <c r="C36" i="22"/>
  <c r="E24" i="22"/>
  <c r="E10" i="36"/>
  <c r="F33" i="16"/>
  <c r="D29" i="19"/>
  <c r="E48" i="15"/>
  <c r="E46" i="38"/>
  <c r="E33" i="16"/>
  <c r="C16" i="17"/>
  <c r="C2" i="18"/>
  <c r="D2" i="5"/>
  <c r="D61" i="5"/>
  <c r="E43" i="38"/>
  <c r="C13" i="22"/>
  <c r="G4" i="29"/>
  <c r="G16" i="29"/>
  <c r="G29" i="29"/>
  <c r="G9" i="29"/>
  <c r="G33" i="12"/>
  <c r="G32" i="12" s="1"/>
  <c r="C61" i="5"/>
  <c r="N15" i="27"/>
  <c r="N18" i="27" s="1"/>
  <c r="M18" i="27" s="1"/>
  <c r="K5" i="27"/>
  <c r="C31" i="19"/>
  <c r="C34" i="19" s="1"/>
  <c r="E36" i="2"/>
  <c r="E43" i="2" s="1"/>
  <c r="E2" i="12"/>
  <c r="E56" i="12" s="1"/>
  <c r="E23" i="38" s="1"/>
  <c r="E19" i="10"/>
  <c r="K7" i="27"/>
  <c r="G3" i="12"/>
  <c r="G14" i="12"/>
  <c r="F29" i="2"/>
  <c r="H29" i="2" s="1"/>
  <c r="F21" i="7"/>
  <c r="F34" i="7" s="1"/>
  <c r="F34" i="2"/>
  <c r="G34" i="2" s="1"/>
  <c r="F2" i="12"/>
  <c r="F56" i="12" s="1"/>
  <c r="E23" i="36"/>
  <c r="D25" i="36"/>
  <c r="F32" i="2"/>
  <c r="F31" i="2"/>
  <c r="H31" i="2" s="1"/>
  <c r="F41" i="2"/>
  <c r="G41" i="2" s="1"/>
  <c r="F40" i="2"/>
  <c r="F37" i="2"/>
  <c r="F38" i="2"/>
  <c r="F27" i="2"/>
  <c r="H27" i="2" s="1"/>
  <c r="F48" i="15"/>
  <c r="F2" i="14"/>
  <c r="F19" i="2"/>
  <c r="F17" i="2"/>
  <c r="F14" i="2"/>
  <c r="H14" i="2" s="1"/>
  <c r="F11" i="2"/>
  <c r="H5" i="2"/>
  <c r="G5" i="2"/>
  <c r="I18" i="27" l="1"/>
  <c r="I21" i="27" s="1"/>
  <c r="E4" i="38" s="1"/>
  <c r="K8" i="27"/>
  <c r="K18" i="27" s="1"/>
  <c r="K21" i="27" s="1"/>
  <c r="E29" i="19"/>
  <c r="K38" i="27"/>
  <c r="G19" i="10"/>
  <c r="E21" i="10"/>
  <c r="E26" i="38"/>
  <c r="G48" i="15"/>
  <c r="E27" i="38"/>
  <c r="G33" i="16"/>
  <c r="E61" i="5"/>
  <c r="E2" i="5"/>
  <c r="F62" i="8"/>
  <c r="H2" i="8"/>
  <c r="E28" i="38"/>
  <c r="E16" i="17"/>
  <c r="G25" i="24"/>
  <c r="F12" i="2"/>
  <c r="G12" i="2" s="1"/>
  <c r="E62" i="4"/>
  <c r="E33" i="14"/>
  <c r="G2" i="14"/>
  <c r="C29" i="18"/>
  <c r="E29" i="38" s="1"/>
  <c r="E2" i="18"/>
  <c r="E65" i="29"/>
  <c r="G2" i="29"/>
  <c r="G65" i="29" s="1"/>
  <c r="F3" i="2"/>
  <c r="G3" i="2" s="1"/>
  <c r="G34" i="7"/>
  <c r="E36" i="22"/>
  <c r="E13" i="22"/>
  <c r="G6" i="2"/>
  <c r="F8" i="2"/>
  <c r="G8" i="2" s="1"/>
  <c r="H7" i="2"/>
  <c r="G29" i="2"/>
  <c r="G25" i="2"/>
  <c r="H25" i="2"/>
  <c r="F35" i="16"/>
  <c r="F21" i="10"/>
  <c r="F18" i="2"/>
  <c r="G27" i="2"/>
  <c r="E36" i="38"/>
  <c r="E25" i="36"/>
  <c r="E20" i="38"/>
  <c r="L36" i="32"/>
  <c r="F15" i="2"/>
  <c r="G15" i="2" s="1"/>
  <c r="E21" i="38"/>
  <c r="D107" i="5"/>
  <c r="C107" i="5"/>
  <c r="C120" i="5" s="1"/>
  <c r="M15" i="27"/>
  <c r="G2" i="12"/>
  <c r="G56" i="12" s="1"/>
  <c r="G28" i="2"/>
  <c r="H32" i="2"/>
  <c r="G32" i="2"/>
  <c r="G31" i="2"/>
  <c r="G40" i="2"/>
  <c r="F42" i="2"/>
  <c r="G42" i="2" s="1"/>
  <c r="H37" i="2"/>
  <c r="G37" i="2"/>
  <c r="H38" i="2"/>
  <c r="F39" i="2"/>
  <c r="G39" i="2" s="1"/>
  <c r="G38" i="2"/>
  <c r="F26" i="2"/>
  <c r="F23" i="2"/>
  <c r="H23" i="2" s="1"/>
  <c r="F33" i="14"/>
  <c r="G19" i="2"/>
  <c r="H19" i="2"/>
  <c r="H17" i="2"/>
  <c r="G17" i="2"/>
  <c r="G14" i="2"/>
  <c r="H11" i="2"/>
  <c r="G11" i="2"/>
  <c r="I40" i="27" l="1"/>
  <c r="E19" i="38"/>
  <c r="H62" i="8"/>
  <c r="E29" i="18"/>
  <c r="E107" i="5"/>
  <c r="G21" i="10"/>
  <c r="E25" i="38"/>
  <c r="G33" i="14"/>
  <c r="H3" i="2"/>
  <c r="H8" i="2"/>
  <c r="F24" i="2"/>
  <c r="G24" i="2" s="1"/>
  <c r="H15" i="2"/>
  <c r="F30" i="2"/>
  <c r="G18" i="2"/>
  <c r="H18" i="2"/>
  <c r="E16" i="38"/>
  <c r="F33" i="2"/>
  <c r="H33" i="2" s="1"/>
  <c r="H26" i="2"/>
  <c r="G26" i="2"/>
  <c r="G23" i="2"/>
  <c r="H12" i="2"/>
  <c r="E108" i="5" l="1"/>
  <c r="H24" i="2"/>
  <c r="F13" i="2"/>
  <c r="H13" i="2" s="1"/>
  <c r="F20" i="2"/>
  <c r="H20" i="2" s="1"/>
  <c r="H30" i="2"/>
  <c r="G30" i="2"/>
  <c r="G33" i="2"/>
  <c r="F22" i="2"/>
  <c r="G13" i="2" l="1"/>
  <c r="G20" i="2"/>
  <c r="G22" i="2"/>
  <c r="H22" i="2"/>
  <c r="F16" i="2"/>
  <c r="H16" i="2" l="1"/>
  <c r="G16" i="2"/>
  <c r="E24" i="38" l="1"/>
  <c r="E39" i="38" s="1"/>
  <c r="G22" i="29" l="1"/>
  <c r="F21" i="2" l="1"/>
  <c r="H21" i="2" l="1"/>
  <c r="F35" i="2"/>
  <c r="G21" i="2"/>
  <c r="G35" i="2" s="1"/>
  <c r="H35" i="2" l="1"/>
  <c r="E2" i="19"/>
  <c r="D22" i="19"/>
  <c r="E22" i="19" s="1"/>
  <c r="D23" i="19" l="1"/>
  <c r="D31" i="19"/>
  <c r="J23" i="27"/>
  <c r="J40" i="27" s="1"/>
  <c r="K23" i="27" l="1"/>
  <c r="D34" i="19"/>
  <c r="E31" i="19"/>
  <c r="F4" i="2" l="1"/>
  <c r="G4" i="2" l="1"/>
  <c r="H4" i="2"/>
  <c r="F9" i="2"/>
  <c r="G9" i="2" l="1"/>
  <c r="F36" i="2"/>
  <c r="H9" i="2"/>
  <c r="H36" i="2" l="1"/>
  <c r="F43" i="2"/>
  <c r="G36" i="2"/>
  <c r="G43" i="2" s="1"/>
  <c r="K40" i="27"/>
  <c r="K41" i="27" l="1"/>
  <c r="E12" i="38" l="1"/>
  <c r="E40" i="38" s="1"/>
  <c r="E47" i="38" l="1"/>
</calcChain>
</file>

<file path=xl/comments1.xml><?xml version="1.0" encoding="utf-8"?>
<comments xmlns="http://schemas.openxmlformats.org/spreadsheetml/2006/main">
  <authors>
    <author>ATH</author>
    <author>Alain</author>
  </authors>
  <commentList>
    <comment ref="J20" authorId="0" shapeId="0">
      <text>
        <r>
          <rPr>
            <b/>
            <sz val="9"/>
            <color indexed="81"/>
            <rFont val="Tahoma"/>
            <charset val="1"/>
          </rPr>
          <t>0</t>
        </r>
        <r>
          <rPr>
            <sz val="9"/>
            <color indexed="81"/>
            <rFont val="Tahoma"/>
            <charset val="1"/>
          </rPr>
          <t xml:space="preserve">1 x 0,50 = 0
</t>
        </r>
      </text>
    </comment>
    <comment ref="I26" authorId="1" shapeId="0">
      <text>
        <r>
          <rPr>
            <b/>
            <sz val="9"/>
            <color indexed="81"/>
            <rFont val="Tahoma"/>
            <charset val="1"/>
          </rPr>
          <t>Alain:</t>
        </r>
        <r>
          <rPr>
            <sz val="9"/>
            <color indexed="81"/>
            <rFont val="Tahoma"/>
            <charset val="1"/>
          </rPr>
          <t xml:space="preserve">
AVEC 35 000 € COTISATIONS CLUBS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FORMATION 20500
FEMININES 10500
MEDICAL 17512
JEUNES 5000
REGIONS 15000
LOISIR SANTE 9500
DTN   70500 + 17 437  = 87937
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ST FRANCOIS         6000 
PGE                      2500
BOURILLE             2000
CAISSE EPARGNE   10000
BERNARD PHOTOS  3500
GLGO EVENTS        3000
GDP GOBERTIER      3000
</t>
        </r>
      </text>
    </comment>
  </commentList>
</comments>
</file>

<file path=xl/comments2.xml><?xml version="1.0" encoding="utf-8"?>
<comments xmlns="http://schemas.openxmlformats.org/spreadsheetml/2006/main">
  <authors>
    <author>JP.VAQUER</author>
  </authors>
  <commentList>
    <comment ref="E47" authorId="0" shapeId="0">
      <text>
        <r>
          <rPr>
            <b/>
            <sz val="9"/>
            <color indexed="81"/>
            <rFont val="Tahoma"/>
            <family val="2"/>
          </rPr>
          <t>ATH
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JP.VAQUER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blue vista + divers</t>
        </r>
      </text>
    </comment>
  </commentList>
</comments>
</file>

<file path=xl/comments4.xml><?xml version="1.0" encoding="utf-8"?>
<comments xmlns="http://schemas.openxmlformats.org/spreadsheetml/2006/main">
  <authors>
    <author>ATH</author>
  </authors>
  <commentList>
    <comment ref="F47" authorId="0" shapeId="0">
      <text>
        <r>
          <rPr>
            <b/>
            <sz val="9"/>
            <color indexed="81"/>
            <rFont val="Tahoma"/>
            <family val="2"/>
          </rPr>
          <t>ATH:</t>
        </r>
        <r>
          <rPr>
            <sz val="9"/>
            <color indexed="81"/>
            <rFont val="Tahoma"/>
            <family val="2"/>
          </rPr>
          <t xml:space="preserve">
mois de prestations sbm
</t>
        </r>
      </text>
    </comment>
  </commentList>
</comments>
</file>

<file path=xl/comments5.xml><?xml version="1.0" encoding="utf-8"?>
<comments xmlns="http://schemas.openxmlformats.org/spreadsheetml/2006/main">
  <authors>
    <author>ATH</author>
  </authors>
  <commentList>
    <comment ref="D26" authorId="0" shapeId="0">
      <text>
        <r>
          <rPr>
            <b/>
            <sz val="9"/>
            <color indexed="81"/>
            <rFont val="Tahoma"/>
            <charset val="1"/>
          </rPr>
          <t>ATH:</t>
        </r>
        <r>
          <rPr>
            <sz val="9"/>
            <color indexed="81"/>
            <rFont val="Tahoma"/>
            <charset val="1"/>
          </rPr>
          <t xml:space="preserve">
DONT PROTON
</t>
        </r>
      </text>
    </comment>
  </commentList>
</comments>
</file>

<file path=xl/comments6.xml><?xml version="1.0" encoding="utf-8"?>
<comments xmlns="http://schemas.openxmlformats.org/spreadsheetml/2006/main">
  <authors>
    <author>ATH</author>
  </authors>
  <commentList>
    <comment ref="E4" authorId="0" shapeId="0">
      <text>
        <r>
          <rPr>
            <b/>
            <sz val="9"/>
            <color indexed="81"/>
            <rFont val="Tahoma"/>
            <charset val="1"/>
          </rPr>
          <t>ATH:</t>
        </r>
        <r>
          <rPr>
            <sz val="9"/>
            <color indexed="81"/>
            <rFont val="Tahoma"/>
            <charset val="1"/>
          </rPr>
          <t xml:space="preserve">
GLE               6000
GOBERTIER    6000
BOURILLE      4000
ST FRANCOIS 1000
GRAND FRAIS  3000
PGE               2000
</t>
        </r>
      </text>
    </comment>
  </commentList>
</comments>
</file>

<file path=xl/comments7.xml><?xml version="1.0" encoding="utf-8"?>
<comments xmlns="http://schemas.openxmlformats.org/spreadsheetml/2006/main">
  <authors>
    <author>ATH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ATH:
FUTURA 5000
GDP  1000
GLGO 1000
ST FRANCOIS 1000 
BOURILLE  3000</t>
        </r>
      </text>
    </comment>
  </commentList>
</comments>
</file>

<file path=xl/sharedStrings.xml><?xml version="1.0" encoding="utf-8"?>
<sst xmlns="http://schemas.openxmlformats.org/spreadsheetml/2006/main" count="1671" uniqueCount="1198">
  <si>
    <t>Produits</t>
  </si>
  <si>
    <t xml:space="preserve">Licences budgétisées </t>
  </si>
  <si>
    <t>Autres produits</t>
  </si>
  <si>
    <t>MSJA : Aides aux actions</t>
  </si>
  <si>
    <t>Sponsoring</t>
  </si>
  <si>
    <t>Sbm</t>
  </si>
  <si>
    <t>Super 16</t>
  </si>
  <si>
    <t>Total Produits</t>
  </si>
  <si>
    <t>Charges</t>
  </si>
  <si>
    <t>Coordination Sportive</t>
  </si>
  <si>
    <t>Traditionnel</t>
  </si>
  <si>
    <t>Clubs sportifs</t>
  </si>
  <si>
    <t>Cdf Tirs</t>
  </si>
  <si>
    <t>Arbitrage</t>
  </si>
  <si>
    <t>Jeunes</t>
  </si>
  <si>
    <t>Féminines</t>
  </si>
  <si>
    <t>Sport Entreprise &amp; Adapté</t>
  </si>
  <si>
    <t>Labellisation</t>
  </si>
  <si>
    <t>Dtn</t>
  </si>
  <si>
    <t>Médical</t>
  </si>
  <si>
    <t>Communication</t>
  </si>
  <si>
    <t>Frais généraux Administratifs</t>
  </si>
  <si>
    <t>Frais généraux Structure</t>
  </si>
  <si>
    <t>Fonctionnement FIB</t>
  </si>
  <si>
    <t>Informatique</t>
  </si>
  <si>
    <t>Fonctionnement Boutique</t>
  </si>
  <si>
    <t>Achats Produits revendus</t>
  </si>
  <si>
    <t>Commission Equipements</t>
  </si>
  <si>
    <t>Projets Développement</t>
  </si>
  <si>
    <t>charges à répartir</t>
  </si>
  <si>
    <t>Total des charges courantes</t>
  </si>
  <si>
    <t>Résultat courant</t>
  </si>
  <si>
    <t>Produits financiers</t>
  </si>
  <si>
    <t>Charges financiers</t>
  </si>
  <si>
    <t xml:space="preserve">                            Résultat financier</t>
  </si>
  <si>
    <t>Produits exceptionnels</t>
  </si>
  <si>
    <t>Charges exceptionnelles</t>
  </si>
  <si>
    <t>Résultat exceptionnel</t>
  </si>
  <si>
    <t>RESULTAT NET</t>
  </si>
  <si>
    <t xml:space="preserve"> </t>
  </si>
  <si>
    <t>Résutat financier</t>
  </si>
  <si>
    <t>Investissements</t>
  </si>
  <si>
    <t>ACTIONS</t>
  </si>
  <si>
    <t>Déplacements Responsable</t>
  </si>
  <si>
    <t>Réunions Commission</t>
  </si>
  <si>
    <t>Commission Calendrier</t>
  </si>
  <si>
    <t>Commission Règlement</t>
  </si>
  <si>
    <t xml:space="preserve">  Frais Dplt des arbitres</t>
  </si>
  <si>
    <t xml:space="preserve">  Frais Dplt des commissaires techniques</t>
  </si>
  <si>
    <t xml:space="preserve">  Récompenses, maillots</t>
  </si>
  <si>
    <t xml:space="preserve">  Produits CDF</t>
  </si>
  <si>
    <t xml:space="preserve">  Frais de com, affiches, programmes, animations</t>
  </si>
  <si>
    <t xml:space="preserve">  Frais Dplt arbitres</t>
  </si>
  <si>
    <t xml:space="preserve">  Frais Dplt commissaires techniques</t>
  </si>
  <si>
    <t xml:space="preserve">  Frais de com, affiches, programmes.</t>
  </si>
  <si>
    <t xml:space="preserve"> Frais Dplt arbitres</t>
  </si>
  <si>
    <t xml:space="preserve">  Frais de préparation et de mise en place </t>
  </si>
  <si>
    <t xml:space="preserve">   Phases régionales et inter-régionales</t>
  </si>
  <si>
    <t>indemnités aux équipes</t>
  </si>
  <si>
    <t>Déplacements  arbitres</t>
  </si>
  <si>
    <t>Frais de préparation.</t>
  </si>
  <si>
    <t xml:space="preserve">   Coût de la phase finale</t>
  </si>
  <si>
    <t xml:space="preserve">Frais de préparation </t>
  </si>
  <si>
    <t>Récompenses, maillots</t>
  </si>
  <si>
    <t>6 -Frais Fonctionnement</t>
  </si>
  <si>
    <t>Réunions Com Traditionnel</t>
  </si>
  <si>
    <t>Frais Organisation Compét.</t>
  </si>
  <si>
    <t>Frais Présidence</t>
  </si>
  <si>
    <t>Personnel activité</t>
  </si>
  <si>
    <t>TOTAL TRADITIONNEL</t>
  </si>
  <si>
    <t>CLUBS MASCULINS</t>
  </si>
  <si>
    <t>1- Elite 1 Masculins</t>
  </si>
  <si>
    <t xml:space="preserve">Primes </t>
  </si>
  <si>
    <t>Déplacements courts</t>
  </si>
  <si>
    <t>Déplacements longs</t>
  </si>
  <si>
    <t xml:space="preserve">Arbitres </t>
  </si>
  <si>
    <t>Délégués</t>
  </si>
  <si>
    <t>Coupes d'europe</t>
  </si>
  <si>
    <t>2- Elite 2 Masculins</t>
  </si>
  <si>
    <t>3 - National 1</t>
  </si>
  <si>
    <t>4 - National 2</t>
  </si>
  <si>
    <t>5 - National 3</t>
  </si>
  <si>
    <t>6 - National 4</t>
  </si>
  <si>
    <t>Primes</t>
  </si>
  <si>
    <t xml:space="preserve">Déplacements  </t>
  </si>
  <si>
    <t>Arbitres</t>
  </si>
  <si>
    <t>CLUBS FEMININS</t>
  </si>
  <si>
    <t>1- Elite Féminins</t>
  </si>
  <si>
    <t>Coupe Europe</t>
  </si>
  <si>
    <t>2 - National 1</t>
  </si>
  <si>
    <t>3 - National 2</t>
  </si>
  <si>
    <t>FINALES CLUBS</t>
  </si>
  <si>
    <t>Récompenses maillots</t>
  </si>
  <si>
    <t>Déplacements joueurs</t>
  </si>
  <si>
    <t>Déplacements arbitres</t>
  </si>
  <si>
    <t>Déplacements officiels</t>
  </si>
  <si>
    <t>Organisations finales clubs</t>
  </si>
  <si>
    <t xml:space="preserve"> FONCTIONNEMENT</t>
  </si>
  <si>
    <t xml:space="preserve"> Com Clubs </t>
  </si>
  <si>
    <t xml:space="preserve">Com litiges  </t>
  </si>
  <si>
    <t>Superviseur</t>
  </si>
  <si>
    <t>Aides exceptionnelles</t>
  </si>
  <si>
    <t>Frais de fonctionnement</t>
  </si>
  <si>
    <t>TOTAL CLUBS SPORTIFS</t>
  </si>
  <si>
    <t>Restauration</t>
  </si>
  <si>
    <t>Hébergement</t>
  </si>
  <si>
    <t>Récompenses</t>
  </si>
  <si>
    <t>Déplacements  Joueurs</t>
  </si>
  <si>
    <t>Déplacements Arbitres</t>
  </si>
  <si>
    <t>Déplacements Officiels</t>
  </si>
  <si>
    <t>Organisation Compétition</t>
  </si>
  <si>
    <t>Com Evénementielle</t>
  </si>
  <si>
    <t>Total CDF de Tirs</t>
  </si>
  <si>
    <t>ACTIVITES</t>
  </si>
  <si>
    <t xml:space="preserve">Equipements </t>
  </si>
  <si>
    <t>Equipement Nouveaux Arbitres</t>
  </si>
  <si>
    <t>Tenues</t>
  </si>
  <si>
    <t>Matériel</t>
  </si>
  <si>
    <t>Formation</t>
  </si>
  <si>
    <t xml:space="preserve">Arbitrage Compétitions </t>
  </si>
  <si>
    <t>Compétitions Internationales</t>
  </si>
  <si>
    <t>Compétitions Nationales</t>
  </si>
  <si>
    <t>Tournois nationaux</t>
  </si>
  <si>
    <t>Total Activités</t>
  </si>
  <si>
    <t>FONCTIONNEMENT</t>
  </si>
  <si>
    <t>Frais  Fonctionnement</t>
  </si>
  <si>
    <t>Frais  Présidence</t>
  </si>
  <si>
    <t xml:space="preserve"> COMMISSION ARBITRAGE</t>
  </si>
  <si>
    <t>COMPETITIONS NATIONALES</t>
  </si>
  <si>
    <t>Déplacements des joueurs</t>
  </si>
  <si>
    <t>Frais Organisation</t>
  </si>
  <si>
    <t>Récompenses - Maillots</t>
  </si>
  <si>
    <t>Frais organisation</t>
  </si>
  <si>
    <t>SUBVENTIONS ACTIVITE JEUNES CBD</t>
  </si>
  <si>
    <t>Frais Commission Jeunes</t>
  </si>
  <si>
    <t>Frais Organisation Compétitions</t>
  </si>
  <si>
    <t xml:space="preserve"> COMMISSION JEUNES</t>
  </si>
  <si>
    <t>COMPETITIONS</t>
  </si>
  <si>
    <t>Commissaires</t>
  </si>
  <si>
    <t>Commission Féminines</t>
  </si>
  <si>
    <t>Déplacements cadres techniques</t>
  </si>
  <si>
    <t>Aides organisation manifestations</t>
  </si>
  <si>
    <t>Fonctionnement activités</t>
  </si>
  <si>
    <t xml:space="preserve">Déplacements cadres  </t>
  </si>
  <si>
    <t xml:space="preserve">Aides organisation  </t>
  </si>
  <si>
    <t>Déplacements médecins-kiné</t>
  </si>
  <si>
    <t>Frais de communication</t>
  </si>
  <si>
    <t>Informatisation Régions</t>
  </si>
  <si>
    <t>Labellisation AS</t>
  </si>
  <si>
    <t>Aides Cbd en difficulté</t>
  </si>
  <si>
    <t>Fonctionnement Commission</t>
  </si>
  <si>
    <t>COMMISSION LABELLISATION</t>
  </si>
  <si>
    <t>HAUT NIVEAU</t>
  </si>
  <si>
    <t>France seniors garçons</t>
  </si>
  <si>
    <t>France seniors filles</t>
  </si>
  <si>
    <t>Collectif France - 23</t>
  </si>
  <si>
    <t>France - 18</t>
  </si>
  <si>
    <t>France  - 15</t>
  </si>
  <si>
    <t>Stages</t>
  </si>
  <si>
    <t>Structures</t>
  </si>
  <si>
    <t>Dispositifs</t>
  </si>
  <si>
    <t>Exhibitions</t>
  </si>
  <si>
    <t>Vacations cadres techniques</t>
  </si>
  <si>
    <t>Athlètes</t>
  </si>
  <si>
    <t>Séniors</t>
  </si>
  <si>
    <t>&lt;23</t>
  </si>
  <si>
    <t>UNSS</t>
  </si>
  <si>
    <t>DEVELOPPEMENT</t>
  </si>
  <si>
    <t>CTZ</t>
  </si>
  <si>
    <t>CTZ Nord Est</t>
  </si>
  <si>
    <t>CTZ Ouest</t>
  </si>
  <si>
    <t>CTZ Sud Ouest</t>
  </si>
  <si>
    <t>CTZ Rhône Alpes Auvergne</t>
  </si>
  <si>
    <t>CTZ PACA</t>
  </si>
  <si>
    <t>CTZ Languedoc</t>
  </si>
  <si>
    <t>Aides emploi comité</t>
  </si>
  <si>
    <t>Recherche/création</t>
  </si>
  <si>
    <t>Public Particuliers</t>
  </si>
  <si>
    <t>Actions Particulières</t>
  </si>
  <si>
    <t>FONCTIONNEMENT DE LA DTN</t>
  </si>
  <si>
    <t>Personnel de la DTN</t>
  </si>
  <si>
    <t>Personnel administratif</t>
  </si>
  <si>
    <t>Le DTN</t>
  </si>
  <si>
    <t>Personnel chargé du HN &lt;15/ &lt;18</t>
  </si>
  <si>
    <t>Personnel chargé du HN &lt; 23</t>
  </si>
  <si>
    <t>Réunions</t>
  </si>
  <si>
    <t>Fonctionnement</t>
  </si>
  <si>
    <t>Amortissements matériel</t>
  </si>
  <si>
    <t>TOTAUX</t>
  </si>
  <si>
    <t>Secrétariat médical</t>
  </si>
  <si>
    <t>Amortissements</t>
  </si>
  <si>
    <t>TOTAL COMMISSION MEDICALE</t>
  </si>
  <si>
    <t>Salons et Manifestations</t>
  </si>
  <si>
    <t xml:space="preserve"> Communication</t>
  </si>
  <si>
    <t>Affiches</t>
  </si>
  <si>
    <t>Supports promotionnels</t>
  </si>
  <si>
    <t xml:space="preserve">Matériel </t>
  </si>
  <si>
    <t>Médias et Audiovisuel</t>
  </si>
  <si>
    <t>Communication Externe</t>
  </si>
  <si>
    <t>Communication Interne</t>
  </si>
  <si>
    <t>Développement</t>
  </si>
  <si>
    <t>Promotion Publicité</t>
  </si>
  <si>
    <t>Publicité</t>
  </si>
  <si>
    <t>Chargés de communication</t>
  </si>
  <si>
    <t>Personnel Activité</t>
  </si>
  <si>
    <t>Frais de Présidence</t>
  </si>
  <si>
    <t>TOTAL COMMUNICATION</t>
  </si>
  <si>
    <t>Eau -Gaz -Electricité</t>
  </si>
  <si>
    <t xml:space="preserve">Fournitures Bureau </t>
  </si>
  <si>
    <t>Licences</t>
  </si>
  <si>
    <t>Divers  imprimés</t>
  </si>
  <si>
    <t>Petit matériel</t>
  </si>
  <si>
    <t>Entretien - Maintenance -Location</t>
  </si>
  <si>
    <t>Location  photocopieurs</t>
  </si>
  <si>
    <t>Entretien Locaux</t>
  </si>
  <si>
    <t>Maintenance Logiciels</t>
  </si>
  <si>
    <t>Frais Co-propriété</t>
  </si>
  <si>
    <t>Locations diverses</t>
  </si>
  <si>
    <t>Loc installation téléphonique</t>
  </si>
  <si>
    <t>Assurances - Taxes</t>
  </si>
  <si>
    <t>Protection Juridique</t>
  </si>
  <si>
    <t>Impôts locaux</t>
  </si>
  <si>
    <t>Téléphone - Affranchissements</t>
  </si>
  <si>
    <t>Téléphone</t>
  </si>
  <si>
    <t>Téléphone mobile</t>
  </si>
  <si>
    <t>Affranchissements</t>
  </si>
  <si>
    <t>Documentation générale</t>
  </si>
  <si>
    <t>Déplacements du  Personnel</t>
  </si>
  <si>
    <t>Services sociaux</t>
  </si>
  <si>
    <t>Amendes</t>
  </si>
  <si>
    <t>Véhicule Fédération</t>
  </si>
  <si>
    <t>Frais Financiers</t>
  </si>
  <si>
    <t>Frais de banque</t>
  </si>
  <si>
    <t>Locaux</t>
  </si>
  <si>
    <t>Agencements</t>
  </si>
  <si>
    <t>Matériel Bureau</t>
  </si>
  <si>
    <t>Matériel Audiovisuel</t>
  </si>
  <si>
    <t>Matériel photographique</t>
  </si>
  <si>
    <t>Véhicule</t>
  </si>
  <si>
    <t>Personnel Administratif</t>
  </si>
  <si>
    <t>Personnel Siège</t>
  </si>
  <si>
    <t>Prestations pour SBM</t>
  </si>
  <si>
    <t>Déplacements  Elus - Congrès</t>
  </si>
  <si>
    <t>Assemblée Générale</t>
  </si>
  <si>
    <t>Frais Bureau Fédéral</t>
  </si>
  <si>
    <t>Frais Bureau Executif</t>
  </si>
  <si>
    <t>Frais Comité Directeur</t>
  </si>
  <si>
    <t>Frais Secrétariat Général</t>
  </si>
  <si>
    <t>Frais Trésorerie Générale</t>
  </si>
  <si>
    <t>Frais trésoriers adjoints</t>
  </si>
  <si>
    <t>Invitations Présidents Cbd</t>
  </si>
  <si>
    <t>Contrôle de gestion</t>
  </si>
  <si>
    <t>Commissions Affinitaires &amp; Cnosf</t>
  </si>
  <si>
    <t>Comité National Olympique</t>
  </si>
  <si>
    <t>Commission FSCF</t>
  </si>
  <si>
    <t>Commission FSGT</t>
  </si>
  <si>
    <t>Autres Commissions Ffsb</t>
  </si>
  <si>
    <t>Commission Administrative</t>
  </si>
  <si>
    <t>Commission Finances</t>
  </si>
  <si>
    <t>Frais généraux</t>
  </si>
  <si>
    <t>Obsèques,Dons,Etrennes</t>
  </si>
  <si>
    <t>Cotisations</t>
  </si>
  <si>
    <t>Réceptions</t>
  </si>
  <si>
    <t xml:space="preserve"> TOTAL FRAIS GENERAUX STRUCTURE</t>
  </si>
  <si>
    <t>Déplacements - Missions</t>
  </si>
  <si>
    <t>Commission sportive</t>
  </si>
  <si>
    <t>Comité directeur</t>
  </si>
  <si>
    <t>Réunions et Déplacements</t>
  </si>
  <si>
    <t>Cotisation FIB</t>
  </si>
  <si>
    <t>FONCTIONNEMENT FIB</t>
  </si>
  <si>
    <t>Internet</t>
  </si>
  <si>
    <t>Hébergement Site</t>
  </si>
  <si>
    <t>Connexions Internet</t>
  </si>
  <si>
    <t>Sécurité réseau</t>
  </si>
  <si>
    <t>Fonctionnement internet</t>
  </si>
  <si>
    <t>Logiciels</t>
  </si>
  <si>
    <t>Infogerence</t>
  </si>
  <si>
    <t>Déplacements Président</t>
  </si>
  <si>
    <t>Maintenance Matériel</t>
  </si>
  <si>
    <t>Achats Petit mat &amp; Licences</t>
  </si>
  <si>
    <t>Locations matériels</t>
  </si>
  <si>
    <t>Locations logiciels</t>
  </si>
  <si>
    <t>PRODUITS</t>
  </si>
  <si>
    <t xml:space="preserve">Boutique </t>
  </si>
  <si>
    <t>Articles sportifs</t>
  </si>
  <si>
    <t>Maillots Cdf</t>
  </si>
  <si>
    <t>Imprimés administratifs</t>
  </si>
  <si>
    <t>Matériel Arbitrage</t>
  </si>
  <si>
    <t>Ports sur ventes</t>
  </si>
  <si>
    <t>Ventes matériels</t>
  </si>
  <si>
    <t>Ventes médailles CDF</t>
  </si>
  <si>
    <t>ACHATS &amp; VARIATION DE STOCKS</t>
  </si>
  <si>
    <t>Matériel Pédagogique</t>
  </si>
  <si>
    <t>Frais Boutique</t>
  </si>
  <si>
    <t>TAUX DE MARGE NETTE</t>
  </si>
  <si>
    <t>Produits Financiers</t>
  </si>
  <si>
    <t>Intérêts de placement</t>
  </si>
  <si>
    <t>Autres revenus financiers</t>
  </si>
  <si>
    <t>Charges financières</t>
  </si>
  <si>
    <t>RESULTAT FINANCIER</t>
  </si>
  <si>
    <t>Produits sur exercices antérieurs</t>
  </si>
  <si>
    <t>Dons exceptionnels</t>
  </si>
  <si>
    <t>Divers</t>
  </si>
  <si>
    <t xml:space="preserve">Reprise provision </t>
  </si>
  <si>
    <t>Charges sur exercices antérieurs</t>
  </si>
  <si>
    <t>Provisions pour créances douteuses</t>
  </si>
  <si>
    <t>Provisions pour dépréciation stocks</t>
  </si>
  <si>
    <t>Provisions pour litiges</t>
  </si>
  <si>
    <t>RESULTAT EXCEPTIONNEL</t>
  </si>
  <si>
    <t>Abonnements Licenciés</t>
  </si>
  <si>
    <t>Abonnements As</t>
  </si>
  <si>
    <t>Abonnements volontaires</t>
  </si>
  <si>
    <t>Insertions publicitaires</t>
  </si>
  <si>
    <t>Retrocession prix licences</t>
  </si>
  <si>
    <t xml:space="preserve">Charges  </t>
  </si>
  <si>
    <t>Fabrication Magazine</t>
  </si>
  <si>
    <t>Fournitures Informatique</t>
  </si>
  <si>
    <t>Piges Journalistes</t>
  </si>
  <si>
    <t>Déplacements Journalistes</t>
  </si>
  <si>
    <t>Prestations Administratives</t>
  </si>
  <si>
    <t>Comité Pilotage</t>
  </si>
  <si>
    <t>Frais Responsable Activité</t>
  </si>
  <si>
    <t>Total Charges</t>
  </si>
  <si>
    <t>RESULTAT SBM</t>
  </si>
  <si>
    <t>Participation organisateurs</t>
  </si>
  <si>
    <t>CHARGES</t>
  </si>
  <si>
    <t>Quadrettes</t>
  </si>
  <si>
    <t>Indemnités Déplacements</t>
  </si>
  <si>
    <t>Indemnites Joueurs</t>
  </si>
  <si>
    <t>Indemnites Arbitres - Délégués</t>
  </si>
  <si>
    <t>Indemnites Officiels</t>
  </si>
  <si>
    <t>Frais de gestion</t>
  </si>
  <si>
    <t>RESULTAT SUPER 16</t>
  </si>
  <si>
    <t>Total</t>
  </si>
  <si>
    <t>COMPTES A REPARTIR</t>
  </si>
  <si>
    <t xml:space="preserve">Maillots </t>
  </si>
  <si>
    <t>CDF</t>
  </si>
  <si>
    <t>Médailles &amp; Gravures CDF</t>
  </si>
  <si>
    <t>Médailles Dirigeants</t>
  </si>
  <si>
    <t>Matériel DTN</t>
  </si>
  <si>
    <t>Articles de stockage</t>
  </si>
  <si>
    <t>Promo</t>
  </si>
  <si>
    <t>Loisir</t>
  </si>
  <si>
    <t>Affiliations AS</t>
  </si>
  <si>
    <t>Autres Produits</t>
  </si>
  <si>
    <t>Redevances Concours</t>
  </si>
  <si>
    <t>Amendes licences</t>
  </si>
  <si>
    <t>Cotisations GENERALI</t>
  </si>
  <si>
    <t>Cotisations juridiques</t>
  </si>
  <si>
    <t>personnel activité</t>
  </si>
  <si>
    <t>Indemnités aux équipes CDF A.S</t>
  </si>
  <si>
    <t>Déplacements des arbitres</t>
  </si>
  <si>
    <t>Déplacements des commissaires</t>
  </si>
  <si>
    <t>Produits triples jeunes</t>
  </si>
  <si>
    <t>Déplact Président</t>
  </si>
  <si>
    <t>Frais président délégué</t>
  </si>
  <si>
    <t>Pertes exceptionnelles</t>
  </si>
  <si>
    <t>Produits divers</t>
  </si>
  <si>
    <t>licences</t>
  </si>
  <si>
    <t>Maintenance logiciels</t>
  </si>
  <si>
    <t>Amendes discipline</t>
  </si>
  <si>
    <t>Recettes SBM</t>
  </si>
  <si>
    <t>Recettes Super 16</t>
  </si>
  <si>
    <t xml:space="preserve">RECETTES FFSB   </t>
  </si>
  <si>
    <t xml:space="preserve">Licences  </t>
  </si>
  <si>
    <t>Honoraires E.C</t>
  </si>
  <si>
    <t>SMR</t>
  </si>
  <si>
    <t>Encadrement Médical des stages et</t>
  </si>
  <si>
    <t>compétitions nationales</t>
  </si>
  <si>
    <t>Sport Adapté</t>
  </si>
  <si>
    <t xml:space="preserve">Prévention et lutte anti-dopage </t>
  </si>
  <si>
    <t>Matériels et produits médicaux</t>
  </si>
  <si>
    <t>Matériels</t>
  </si>
  <si>
    <t>Produits médicaux</t>
  </si>
  <si>
    <t xml:space="preserve">1- Quadrettes  </t>
  </si>
  <si>
    <t xml:space="preserve">2 - Doubles  </t>
  </si>
  <si>
    <t xml:space="preserve">4 - Vétérans  </t>
  </si>
  <si>
    <t>Frais d'inscription</t>
  </si>
  <si>
    <t>Droits d'inscription</t>
  </si>
  <si>
    <t xml:space="preserve">5 - AS 3ème et 4ème  </t>
  </si>
  <si>
    <t>TOTAL COORDINATION</t>
  </si>
  <si>
    <t>Entretien Mat - Mob Bureau</t>
  </si>
  <si>
    <t>Commission Informatique</t>
  </si>
  <si>
    <t>Amort site et matériels</t>
  </si>
  <si>
    <t>Assurances Licenciés</t>
  </si>
  <si>
    <t>Assur.  autres contrats</t>
  </si>
  <si>
    <t>Achats Energie-Imprimés-Fournitures</t>
  </si>
  <si>
    <t xml:space="preserve"> FRAIS GENERAUX ADMINISTRATIFS</t>
  </si>
  <si>
    <t>Provision sur titres</t>
  </si>
  <si>
    <t>Marge brute</t>
  </si>
  <si>
    <t>Taux de marge brute</t>
  </si>
  <si>
    <t>FRAIS D'EXPLOITATION</t>
  </si>
  <si>
    <t>RESULTAT BOUTIQUE</t>
  </si>
  <si>
    <t>CBR :Contrats d'objectifs - Aides aux actions</t>
  </si>
  <si>
    <t>- Aquitaine</t>
  </si>
  <si>
    <t>- Auvergne</t>
  </si>
  <si>
    <t>- Franche Comté</t>
  </si>
  <si>
    <t>- Languedoc</t>
  </si>
  <si>
    <t>- Pays de la Loire</t>
  </si>
  <si>
    <t>- Poitou</t>
  </si>
  <si>
    <t>- Provence</t>
  </si>
  <si>
    <t xml:space="preserve"> - Rhône Alpes</t>
  </si>
  <si>
    <t>PUBLIC HANDICAPE</t>
  </si>
  <si>
    <t>Frais techniques : amortiss.</t>
  </si>
  <si>
    <t xml:space="preserve">Total Dépenses  </t>
  </si>
  <si>
    <t>Doubles</t>
  </si>
  <si>
    <t>DOSSIER SUPER 16  (24)</t>
  </si>
  <si>
    <t>GLOBAL</t>
  </si>
  <si>
    <t xml:space="preserve">Produits Exploitation </t>
  </si>
  <si>
    <t xml:space="preserve">Total Produits </t>
  </si>
  <si>
    <t xml:space="preserve">Charges Exploitation </t>
  </si>
  <si>
    <t>Reversement Fédération</t>
  </si>
  <si>
    <t xml:space="preserve">Résultat Super 16 </t>
  </si>
  <si>
    <t xml:space="preserve">  </t>
  </si>
  <si>
    <t>Droits Engag. Clubs sportifs</t>
  </si>
  <si>
    <t>Total licences</t>
  </si>
  <si>
    <t>P.U</t>
  </si>
  <si>
    <t>Montant</t>
  </si>
  <si>
    <t xml:space="preserve">  Frais Dplt des Officiels</t>
  </si>
  <si>
    <t xml:space="preserve">3 - Simples    </t>
  </si>
  <si>
    <t xml:space="preserve">  Frais d'organisation des compétitions</t>
  </si>
  <si>
    <t>ACTIONS DE  DEVELOPPEMENTS</t>
  </si>
  <si>
    <t>Chargé du développement et HN féminin</t>
  </si>
  <si>
    <t>2- HANDISPORT</t>
  </si>
  <si>
    <t xml:space="preserve">1- SPORT ADAPTE  </t>
  </si>
  <si>
    <t>Déplacements Commissaires</t>
  </si>
  <si>
    <t>Coordinateur du HN</t>
  </si>
  <si>
    <t>Déplacements commissaires</t>
  </si>
  <si>
    <t>AIDES MJS</t>
  </si>
  <si>
    <t>Cadeaux (Médailles, divers)</t>
  </si>
  <si>
    <t>Déplacements divers</t>
  </si>
  <si>
    <t>fonctionnement</t>
  </si>
  <si>
    <t>Conseil de Discipline</t>
  </si>
  <si>
    <t>Etude extérieure ( communication)</t>
  </si>
  <si>
    <t>Provision pour risques</t>
  </si>
  <si>
    <t>1</t>
  </si>
  <si>
    <t xml:space="preserve"> Résultats A</t>
  </si>
  <si>
    <t>Résultat A</t>
  </si>
  <si>
    <t>Résultats A</t>
  </si>
  <si>
    <t>14-15</t>
  </si>
  <si>
    <t>18-19</t>
  </si>
  <si>
    <t>18-19 boutique</t>
  </si>
  <si>
    <t>RESTE A REALISER</t>
  </si>
  <si>
    <t>010911</t>
  </si>
  <si>
    <t>010912</t>
  </si>
  <si>
    <t>010913</t>
  </si>
  <si>
    <t>010914</t>
  </si>
  <si>
    <t>0210116</t>
  </si>
  <si>
    <t>0210112</t>
  </si>
  <si>
    <t>0210113</t>
  </si>
  <si>
    <t>0210114</t>
  </si>
  <si>
    <t>0210115</t>
  </si>
  <si>
    <t>0210118</t>
  </si>
  <si>
    <t>0210122</t>
  </si>
  <si>
    <t>0210124</t>
  </si>
  <si>
    <t>0210123</t>
  </si>
  <si>
    <t>0210125</t>
  </si>
  <si>
    <t>0210126</t>
  </si>
  <si>
    <t>0210131</t>
  </si>
  <si>
    <t>0210132</t>
  </si>
  <si>
    <t>0210134</t>
  </si>
  <si>
    <t>0210133</t>
  </si>
  <si>
    <t>0210135</t>
  </si>
  <si>
    <t>0210136</t>
  </si>
  <si>
    <t>0210142</t>
  </si>
  <si>
    <t>0210144</t>
  </si>
  <si>
    <t>0210143</t>
  </si>
  <si>
    <t>0210145</t>
  </si>
  <si>
    <t>0210146</t>
  </si>
  <si>
    <t>02101521</t>
  </si>
  <si>
    <t>02101522</t>
  </si>
  <si>
    <t>02101525</t>
  </si>
  <si>
    <t>02101531</t>
  </si>
  <si>
    <t>02101536</t>
  </si>
  <si>
    <t>02101535</t>
  </si>
  <si>
    <t>0210191</t>
  </si>
  <si>
    <t>0210193</t>
  </si>
  <si>
    <t>0210194</t>
  </si>
  <si>
    <t>03131111</t>
  </si>
  <si>
    <t>03131112</t>
  </si>
  <si>
    <t>03131114</t>
  </si>
  <si>
    <t>03131115</t>
  </si>
  <si>
    <t>03131116</t>
  </si>
  <si>
    <t>0313111A1</t>
  </si>
  <si>
    <t>0313111A2</t>
  </si>
  <si>
    <t>0313111A3</t>
  </si>
  <si>
    <t>0313111A4</t>
  </si>
  <si>
    <t>0313111A5</t>
  </si>
  <si>
    <t>03131121</t>
  </si>
  <si>
    <t>03131122</t>
  </si>
  <si>
    <t>03131123</t>
  </si>
  <si>
    <t>03131124</t>
  </si>
  <si>
    <t>03131125</t>
  </si>
  <si>
    <t>03131131</t>
  </si>
  <si>
    <t>03131132</t>
  </si>
  <si>
    <t>03131133</t>
  </si>
  <si>
    <t>03131134</t>
  </si>
  <si>
    <t>03131135</t>
  </si>
  <si>
    <t>03131141</t>
  </si>
  <si>
    <t>03131142</t>
  </si>
  <si>
    <t>03131143</t>
  </si>
  <si>
    <t>03131144</t>
  </si>
  <si>
    <t>03131145</t>
  </si>
  <si>
    <t>03131156</t>
  </si>
  <si>
    <t>03131151</t>
  </si>
  <si>
    <t>03131153</t>
  </si>
  <si>
    <t>03131154</t>
  </si>
  <si>
    <t>03131211</t>
  </si>
  <si>
    <t>03131212</t>
  </si>
  <si>
    <t>03131214</t>
  </si>
  <si>
    <t>03131215</t>
  </si>
  <si>
    <t>03131216</t>
  </si>
  <si>
    <t>03131221</t>
  </si>
  <si>
    <t>03131222</t>
  </si>
  <si>
    <t>03131231</t>
  </si>
  <si>
    <t>03131232</t>
  </si>
  <si>
    <t>03131233</t>
  </si>
  <si>
    <t>03131234</t>
  </si>
  <si>
    <t>03131235</t>
  </si>
  <si>
    <t>03131236</t>
  </si>
  <si>
    <t>03131313</t>
  </si>
  <si>
    <t>03131314</t>
  </si>
  <si>
    <t>03131315</t>
  </si>
  <si>
    <t>03131316</t>
  </si>
  <si>
    <t>03131317</t>
  </si>
  <si>
    <t>03131318</t>
  </si>
  <si>
    <t>03131918</t>
  </si>
  <si>
    <t>03131911</t>
  </si>
  <si>
    <t>03131916</t>
  </si>
  <si>
    <t>03131913</t>
  </si>
  <si>
    <t>03131912</t>
  </si>
  <si>
    <t>03131227</t>
  </si>
  <si>
    <t>Amendes forfait</t>
  </si>
  <si>
    <t>03131146</t>
  </si>
  <si>
    <t>04131411</t>
  </si>
  <si>
    <t>04131412</t>
  </si>
  <si>
    <t>04131413</t>
  </si>
  <si>
    <t>04131414</t>
  </si>
  <si>
    <t>04131415</t>
  </si>
  <si>
    <t>04131416</t>
  </si>
  <si>
    <t>04131417</t>
  </si>
  <si>
    <t>04131418</t>
  </si>
  <si>
    <t>04131419</t>
  </si>
  <si>
    <t>0514121</t>
  </si>
  <si>
    <t>0514122</t>
  </si>
  <si>
    <t>0514119</t>
  </si>
  <si>
    <t>0514112</t>
  </si>
  <si>
    <t>0514118</t>
  </si>
  <si>
    <t>0514113</t>
  </si>
  <si>
    <t>0514146</t>
  </si>
  <si>
    <t>0514143</t>
  </si>
  <si>
    <t>0514144</t>
  </si>
  <si>
    <t>0514145</t>
  </si>
  <si>
    <t>0514111</t>
  </si>
  <si>
    <t>06121131</t>
  </si>
  <si>
    <t>06121132</t>
  </si>
  <si>
    <t>06121133</t>
  </si>
  <si>
    <t>06121134</t>
  </si>
  <si>
    <t>06121136</t>
  </si>
  <si>
    <t>06121138</t>
  </si>
  <si>
    <t>06121121</t>
  </si>
  <si>
    <t>06121122</t>
  </si>
  <si>
    <t>06121123</t>
  </si>
  <si>
    <t>06121124</t>
  </si>
  <si>
    <t>06121128</t>
  </si>
  <si>
    <t>06121113</t>
  </si>
  <si>
    <t>06121114</t>
  </si>
  <si>
    <t>06121115</t>
  </si>
  <si>
    <t>06121116</t>
  </si>
  <si>
    <t>06121118</t>
  </si>
  <si>
    <t>06121151</t>
  </si>
  <si>
    <t>06121152</t>
  </si>
  <si>
    <t>06121155</t>
  </si>
  <si>
    <t>06121156</t>
  </si>
  <si>
    <t>06121157</t>
  </si>
  <si>
    <t>06121911</t>
  </si>
  <si>
    <t>06121915</t>
  </si>
  <si>
    <t>06121913</t>
  </si>
  <si>
    <t>06121914</t>
  </si>
  <si>
    <t>06121916</t>
  </si>
  <si>
    <t>0720111</t>
  </si>
  <si>
    <t>0720112</t>
  </si>
  <si>
    <t>0720114</t>
  </si>
  <si>
    <t>0720116</t>
  </si>
  <si>
    <t>0720115</t>
  </si>
  <si>
    <t>0720194</t>
  </si>
  <si>
    <t>0720192</t>
  </si>
  <si>
    <t>0819111</t>
  </si>
  <si>
    <t>0719112</t>
  </si>
  <si>
    <t>0819113</t>
  </si>
  <si>
    <t>0819121</t>
  </si>
  <si>
    <t>0819122</t>
  </si>
  <si>
    <t>0819123</t>
  </si>
  <si>
    <t>0819129</t>
  </si>
  <si>
    <t>0819191</t>
  </si>
  <si>
    <t>0819192</t>
  </si>
  <si>
    <t>0819193</t>
  </si>
  <si>
    <t>091811</t>
  </si>
  <si>
    <t>091813</t>
  </si>
  <si>
    <t>091819</t>
  </si>
  <si>
    <t>101611 Entr./Compét. Equipes de France</t>
  </si>
  <si>
    <t>1016111</t>
  </si>
  <si>
    <t>1016112</t>
  </si>
  <si>
    <t>1016113</t>
  </si>
  <si>
    <t>1016114</t>
  </si>
  <si>
    <t>1016115</t>
  </si>
  <si>
    <t>101612   Accés au haut niveau</t>
  </si>
  <si>
    <t>1016125</t>
  </si>
  <si>
    <t>1016126</t>
  </si>
  <si>
    <t>1016129</t>
  </si>
  <si>
    <t>1016128</t>
  </si>
  <si>
    <t>101613   Indemnités</t>
  </si>
  <si>
    <t>1016131</t>
  </si>
  <si>
    <t>1016132</t>
  </si>
  <si>
    <t>1016133</t>
  </si>
  <si>
    <t>101614   Equipements</t>
  </si>
  <si>
    <t>1016141</t>
  </si>
  <si>
    <t>1016142</t>
  </si>
  <si>
    <t>101615   Comites de selection</t>
  </si>
  <si>
    <t>1016151</t>
  </si>
  <si>
    <t>1016152</t>
  </si>
  <si>
    <t>1016153</t>
  </si>
  <si>
    <t>1016154</t>
  </si>
  <si>
    <t>1016156</t>
  </si>
  <si>
    <t>10163</t>
  </si>
  <si>
    <t>101631</t>
  </si>
  <si>
    <t>1016314</t>
  </si>
  <si>
    <t>1016315</t>
  </si>
  <si>
    <t>1016316</t>
  </si>
  <si>
    <t>101632</t>
  </si>
  <si>
    <t>101633</t>
  </si>
  <si>
    <t>101634</t>
  </si>
  <si>
    <t>101635</t>
  </si>
  <si>
    <t>101636</t>
  </si>
  <si>
    <t>101641</t>
  </si>
  <si>
    <t>1016411</t>
  </si>
  <si>
    <t>1016412</t>
  </si>
  <si>
    <t>1016413</t>
  </si>
  <si>
    <t>1016414</t>
  </si>
  <si>
    <t>1016415</t>
  </si>
  <si>
    <t>1016416</t>
  </si>
  <si>
    <t>101642</t>
  </si>
  <si>
    <t>101643</t>
  </si>
  <si>
    <t>111711</t>
  </si>
  <si>
    <t>1117111</t>
  </si>
  <si>
    <t>1117112</t>
  </si>
  <si>
    <t>1117113</t>
  </si>
  <si>
    <t>111712</t>
  </si>
  <si>
    <t>1117121</t>
  </si>
  <si>
    <t>1117122</t>
  </si>
  <si>
    <t>1117123</t>
  </si>
  <si>
    <t>1117124</t>
  </si>
  <si>
    <t>111713</t>
  </si>
  <si>
    <t>111714</t>
  </si>
  <si>
    <t>111716</t>
  </si>
  <si>
    <t>111717</t>
  </si>
  <si>
    <t>111718</t>
  </si>
  <si>
    <t>1117181</t>
  </si>
  <si>
    <t>111719</t>
  </si>
  <si>
    <t>1117191</t>
  </si>
  <si>
    <t>111722</t>
  </si>
  <si>
    <t>1117131</t>
  </si>
  <si>
    <t>1117132</t>
  </si>
  <si>
    <t>1215126</t>
  </si>
  <si>
    <t>1215113</t>
  </si>
  <si>
    <t>1215112</t>
  </si>
  <si>
    <t>1215111</t>
  </si>
  <si>
    <t>1215124</t>
  </si>
  <si>
    <t>1215132</t>
  </si>
  <si>
    <t>1215131</t>
  </si>
  <si>
    <t>1215191</t>
  </si>
  <si>
    <t>1215192</t>
  </si>
  <si>
    <t>1215193</t>
  </si>
  <si>
    <t>1215195</t>
  </si>
  <si>
    <t>1330111</t>
  </si>
  <si>
    <t>1330112</t>
  </si>
  <si>
    <t>1330124</t>
  </si>
  <si>
    <t>1330127</t>
  </si>
  <si>
    <t>1330128</t>
  </si>
  <si>
    <t>1330131</t>
  </si>
  <si>
    <t>1330132</t>
  </si>
  <si>
    <t>1330136</t>
  </si>
  <si>
    <t>1330151</t>
  </si>
  <si>
    <t>1330152</t>
  </si>
  <si>
    <t>1330153</t>
  </si>
  <si>
    <t>1330155</t>
  </si>
  <si>
    <t>1330156</t>
  </si>
  <si>
    <t>1330158</t>
  </si>
  <si>
    <t>1330162</t>
  </si>
  <si>
    <t>1330181</t>
  </si>
  <si>
    <t>1330172</t>
  </si>
  <si>
    <t>1330191</t>
  </si>
  <si>
    <t>1330197</t>
  </si>
  <si>
    <t>1330192</t>
  </si>
  <si>
    <t>1330195</t>
  </si>
  <si>
    <t>1330196</t>
  </si>
  <si>
    <t>1330193</t>
  </si>
  <si>
    <t>1330161</t>
  </si>
  <si>
    <t>1330113</t>
  </si>
  <si>
    <t>1330115</t>
  </si>
  <si>
    <t>1330121</t>
  </si>
  <si>
    <t>1330125</t>
  </si>
  <si>
    <t>1330126</t>
  </si>
  <si>
    <t>1330114</t>
  </si>
  <si>
    <t>1430212</t>
  </si>
  <si>
    <t>1430214</t>
  </si>
  <si>
    <t>14302141</t>
  </si>
  <si>
    <t>1430215</t>
  </si>
  <si>
    <t>1430213</t>
  </si>
  <si>
    <t>1430216</t>
  </si>
  <si>
    <t>1430217</t>
  </si>
  <si>
    <t>1430218</t>
  </si>
  <si>
    <t>14302181</t>
  </si>
  <si>
    <t>1430211</t>
  </si>
  <si>
    <t>1430219</t>
  </si>
  <si>
    <t>1430221</t>
  </si>
  <si>
    <t>1430223</t>
  </si>
  <si>
    <t>1430224</t>
  </si>
  <si>
    <t>1430231</t>
  </si>
  <si>
    <t>1430232</t>
  </si>
  <si>
    <t>1430233</t>
  </si>
  <si>
    <t>1430292</t>
  </si>
  <si>
    <t>1430293</t>
  </si>
  <si>
    <t>1430297</t>
  </si>
  <si>
    <t>1430299</t>
  </si>
  <si>
    <t>1430296</t>
  </si>
  <si>
    <t>1630316</t>
  </si>
  <si>
    <t>1630317</t>
  </si>
  <si>
    <t>1630321</t>
  </si>
  <si>
    <t>1630322</t>
  </si>
  <si>
    <t>1630391</t>
  </si>
  <si>
    <t>1630392</t>
  </si>
  <si>
    <t>1721112</t>
  </si>
  <si>
    <t>1721113</t>
  </si>
  <si>
    <t>1721141</t>
  </si>
  <si>
    <t>1721121</t>
  </si>
  <si>
    <t>1721122</t>
  </si>
  <si>
    <t>1721123</t>
  </si>
  <si>
    <t>1721124</t>
  </si>
  <si>
    <t>1721127</t>
  </si>
  <si>
    <t>1721125</t>
  </si>
  <si>
    <t>1721126</t>
  </si>
  <si>
    <t>1721128</t>
  </si>
  <si>
    <t>1860411</t>
  </si>
  <si>
    <t>1860413</t>
  </si>
  <si>
    <t>18604131</t>
  </si>
  <si>
    <t>1860412</t>
  </si>
  <si>
    <t>1860414</t>
  </si>
  <si>
    <t>1860415</t>
  </si>
  <si>
    <t>1860491</t>
  </si>
  <si>
    <t>2130265</t>
  </si>
  <si>
    <t>Préparation des sites</t>
  </si>
  <si>
    <t>0819141</t>
  </si>
  <si>
    <t>Charges à répartir</t>
  </si>
  <si>
    <t>03131213</t>
  </si>
  <si>
    <t>03131223</t>
  </si>
  <si>
    <t>1016143</t>
  </si>
  <si>
    <t>101616  Aides aux organisations</t>
  </si>
  <si>
    <t>1016161</t>
  </si>
  <si>
    <t>Mondiaux</t>
  </si>
  <si>
    <t>Tournois internationaux</t>
  </si>
  <si>
    <t>1016163</t>
  </si>
  <si>
    <t>1016164</t>
  </si>
  <si>
    <t>1215116</t>
  </si>
  <si>
    <t>1430235</t>
  </si>
  <si>
    <t>Contrôle de gestion -instances</t>
  </si>
  <si>
    <t>2130270</t>
  </si>
  <si>
    <t>2130271</t>
  </si>
  <si>
    <t>2130272</t>
  </si>
  <si>
    <t>2130274</t>
  </si>
  <si>
    <t>- Champagne</t>
  </si>
  <si>
    <t>2130276</t>
  </si>
  <si>
    <t>2130278</t>
  </si>
  <si>
    <t>2130281</t>
  </si>
  <si>
    <t>2130284</t>
  </si>
  <si>
    <t>2130285</t>
  </si>
  <si>
    <t>2130286</t>
  </si>
  <si>
    <t>2130287</t>
  </si>
  <si>
    <t>CBD :Aides aux actions</t>
  </si>
  <si>
    <t>2130289</t>
  </si>
  <si>
    <t>Aides Actions spécifiques</t>
  </si>
  <si>
    <t>2130290</t>
  </si>
  <si>
    <t>CO Aides emploi</t>
  </si>
  <si>
    <t>03131117</t>
  </si>
  <si>
    <t>droits d'inscription</t>
  </si>
  <si>
    <t>03131118</t>
  </si>
  <si>
    <t>0313111A6</t>
  </si>
  <si>
    <t>0313111A7</t>
  </si>
  <si>
    <t>Forfait</t>
  </si>
  <si>
    <t>03131126</t>
  </si>
  <si>
    <t>03131136</t>
  </si>
  <si>
    <t>03131155</t>
  </si>
  <si>
    <t>03131217</t>
  </si>
  <si>
    <t>total droits d'inscription</t>
  </si>
  <si>
    <t>Net Commission Clubs sportifs</t>
  </si>
  <si>
    <t>04131411R</t>
  </si>
  <si>
    <t>Compétitions internationales</t>
  </si>
  <si>
    <t>06121181</t>
  </si>
  <si>
    <t>06121182</t>
  </si>
  <si>
    <t>06121183</t>
  </si>
  <si>
    <t>06121185</t>
  </si>
  <si>
    <t>06121186</t>
  </si>
  <si>
    <t>06121187</t>
  </si>
  <si>
    <t>0819130</t>
  </si>
  <si>
    <t>Produits sport adapté</t>
  </si>
  <si>
    <t>Cadeaux équipes de France</t>
  </si>
  <si>
    <t>Groupe loisir</t>
  </si>
  <si>
    <t>Groupe Synthèse</t>
  </si>
  <si>
    <t>213026620</t>
  </si>
  <si>
    <t>Restaurations équipes</t>
  </si>
  <si>
    <t>03131128</t>
  </si>
  <si>
    <t>03131137</t>
  </si>
  <si>
    <t>03131157</t>
  </si>
  <si>
    <t>0313111A8</t>
  </si>
  <si>
    <t>213026621</t>
  </si>
  <si>
    <t>- Bourgogne</t>
  </si>
  <si>
    <t>3170411</t>
  </si>
  <si>
    <t>3170412</t>
  </si>
  <si>
    <t>3170413</t>
  </si>
  <si>
    <t>31704131</t>
  </si>
  <si>
    <t>3170414</t>
  </si>
  <si>
    <t>3170415</t>
  </si>
  <si>
    <t>3170418</t>
  </si>
  <si>
    <t>3170419</t>
  </si>
  <si>
    <t>Net PUBLIC HANDICAPE</t>
  </si>
  <si>
    <t>13301261</t>
  </si>
  <si>
    <t>RESULTAT A1</t>
  </si>
  <si>
    <t>03131113</t>
  </si>
  <si>
    <t>21602651</t>
  </si>
  <si>
    <t>Boule santé</t>
  </si>
  <si>
    <t xml:space="preserve">0612111 CHAMPIONNAT  TRIPLES </t>
  </si>
  <si>
    <t xml:space="preserve">0612112  CHAMPIONNAT DOUBLES </t>
  </si>
  <si>
    <t>0612113   CHAMPIONNAT SIMPLE</t>
  </si>
  <si>
    <t>0612114   CHAMPIONNAT COMBINE</t>
  </si>
  <si>
    <t>06121141</t>
  </si>
  <si>
    <t>06121142</t>
  </si>
  <si>
    <t>06121143</t>
  </si>
  <si>
    <t>06121144</t>
  </si>
  <si>
    <t>06121145</t>
  </si>
  <si>
    <t>06121146</t>
  </si>
  <si>
    <t>06121147</t>
  </si>
  <si>
    <t>06121148</t>
  </si>
  <si>
    <t>0612115  CHAMPIONNAT DES CLUBS JEUNES GROUPE</t>
  </si>
  <si>
    <t>0210138</t>
  </si>
  <si>
    <t xml:space="preserve"> Déplacements commissaires</t>
  </si>
  <si>
    <t>03131919</t>
  </si>
  <si>
    <t>Journée présaison entraineurs</t>
  </si>
  <si>
    <t>Conseil Jeunes</t>
  </si>
  <si>
    <t>-</t>
  </si>
  <si>
    <t>Procédures (frais d'avocats)</t>
  </si>
  <si>
    <t>0612118  CHAMPIONNAT DES CLUBS JEUNES FINALE</t>
  </si>
  <si>
    <t>AIDES CNDS</t>
  </si>
  <si>
    <t>06121912</t>
  </si>
  <si>
    <t>Plénière des Jeunes</t>
  </si>
  <si>
    <t>2130288</t>
  </si>
  <si>
    <t>SBM</t>
  </si>
  <si>
    <t>1215114</t>
  </si>
  <si>
    <t>Dotations concours</t>
  </si>
  <si>
    <t>Primes aux équipes</t>
  </si>
  <si>
    <t>26-COMMISSION FORMATION</t>
  </si>
  <si>
    <t>0210119</t>
  </si>
  <si>
    <t xml:space="preserve">  amort   panneaux</t>
  </si>
  <si>
    <t>0210117</t>
  </si>
  <si>
    <t>1630393</t>
  </si>
  <si>
    <t>Commissions Interessement</t>
  </si>
  <si>
    <t>Impôt Sociétés</t>
  </si>
  <si>
    <t>BUDGET 2013</t>
  </si>
  <si>
    <t>REEL</t>
  </si>
  <si>
    <t>% réalisé au 31-12-2013</t>
  </si>
  <si>
    <t>calcul recettes licences budget</t>
  </si>
  <si>
    <t>Gestion et analyse du SMR</t>
  </si>
  <si>
    <t>Vacations Médecin</t>
  </si>
  <si>
    <t>Vacations Kiné</t>
  </si>
  <si>
    <t>vacations médecin</t>
  </si>
  <si>
    <t>déplacements médecin</t>
  </si>
  <si>
    <t>1117133</t>
  </si>
  <si>
    <t>vacations kiné</t>
  </si>
  <si>
    <t>déplacements kiné</t>
  </si>
  <si>
    <t>Développement de la boule santé</t>
  </si>
  <si>
    <t>Semaine de la boule</t>
  </si>
  <si>
    <t>Frais inscription</t>
  </si>
  <si>
    <t>06121212 ANIMATION CENTRES DE FORMATION</t>
  </si>
  <si>
    <t xml:space="preserve"> Commission Nationale</t>
  </si>
  <si>
    <t>Déplacements Médecin</t>
  </si>
  <si>
    <t>1117141</t>
  </si>
  <si>
    <t>1117142</t>
  </si>
  <si>
    <t>1117143</t>
  </si>
  <si>
    <t>1117144</t>
  </si>
  <si>
    <t>1430225</t>
  </si>
  <si>
    <t>Commission UNSS / FFSB</t>
  </si>
  <si>
    <t>Vacations médecin</t>
  </si>
  <si>
    <t>1117182</t>
  </si>
  <si>
    <t>Déplacements médecin</t>
  </si>
  <si>
    <t>1117161</t>
  </si>
  <si>
    <t>2130279</t>
  </si>
  <si>
    <t>1430298</t>
  </si>
  <si>
    <t>Restructuration</t>
  </si>
  <si>
    <t>03131148</t>
  </si>
  <si>
    <t>Cartons</t>
  </si>
  <si>
    <t>03131119</t>
  </si>
  <si>
    <t>Journée commune</t>
  </si>
  <si>
    <t>coût salarial</t>
  </si>
  <si>
    <t>02101534</t>
  </si>
  <si>
    <t>0</t>
  </si>
  <si>
    <t>RESULTATS A</t>
  </si>
  <si>
    <t>Achats matériels</t>
  </si>
  <si>
    <t>Support communication</t>
  </si>
  <si>
    <t>FRAIS PRESIDENT COMMISSION</t>
  </si>
  <si>
    <t>FRAIS REUNIONS COMMISSION</t>
  </si>
  <si>
    <t>ENTREPRISE</t>
  </si>
  <si>
    <t>SANTE</t>
  </si>
  <si>
    <t>LOISIR</t>
  </si>
  <si>
    <t>Sport, dév.entr. Santé</t>
  </si>
  <si>
    <t>ATH</t>
  </si>
  <si>
    <t>DAF + ATH</t>
  </si>
  <si>
    <t>LE PRESIDENT</t>
  </si>
  <si>
    <t>A. MILANO</t>
  </si>
  <si>
    <t>E. LOUAT</t>
  </si>
  <si>
    <t>P. POHIN</t>
  </si>
  <si>
    <t>M. MISSONNIER</t>
  </si>
  <si>
    <t>M. PRUDENT</t>
  </si>
  <si>
    <t>A. STANCO</t>
  </si>
  <si>
    <t>J. FARESSE</t>
  </si>
  <si>
    <t>Y. GUILLOT</t>
  </si>
  <si>
    <t>B. CHENE</t>
  </si>
  <si>
    <t>J. BRIFFAULT</t>
  </si>
  <si>
    <t>B. COCHARD</t>
  </si>
  <si>
    <t>D. DA COSTA</t>
  </si>
  <si>
    <t>R. JEANJEAN</t>
  </si>
  <si>
    <t>B.COCHARD</t>
  </si>
  <si>
    <t xml:space="preserve">Mutations </t>
  </si>
  <si>
    <t>Salons  des Maires</t>
  </si>
  <si>
    <t>0720113</t>
  </si>
  <si>
    <t>0720117</t>
  </si>
  <si>
    <t>Participation Organisateurs</t>
  </si>
  <si>
    <t>SUPER 16 FEMININ</t>
  </si>
  <si>
    <t xml:space="preserve">  Frais Divers</t>
  </si>
  <si>
    <t>1215133</t>
  </si>
  <si>
    <t>Support promotionnel</t>
  </si>
  <si>
    <t xml:space="preserve">                                                      </t>
  </si>
  <si>
    <t>2601 ARBITRE</t>
  </si>
  <si>
    <t>Formation continue des arbitres nationaux</t>
  </si>
  <si>
    <t>Réunion du groupe secteur formation arbitres</t>
  </si>
  <si>
    <t>2602 DELEGUES</t>
  </si>
  <si>
    <t>DELEGUES REGIONAUX PAR LES CR / CB</t>
  </si>
  <si>
    <t>SEMINAIRES DES DELEGUES</t>
  </si>
  <si>
    <t>EQUIPEMENT DES DELEGUES</t>
  </si>
  <si>
    <t>REUNION DU GROUPE SECTEUR FORMATION EDUCATEURS</t>
  </si>
  <si>
    <t>2603 EDUCATEURS</t>
  </si>
  <si>
    <t>ANIMATEUR DE CFB (ex BF1)</t>
  </si>
  <si>
    <t>2604 FORMATION AUTRES SECTEURS</t>
  </si>
  <si>
    <t>ARBITRE LOCAL</t>
  </si>
  <si>
    <t>DELEGUE LOCAL</t>
  </si>
  <si>
    <t>JEUNE OFFICIEL</t>
  </si>
  <si>
    <t>REUNION DU GROUPE SECTEUR FORMATION DIRIGEANT</t>
  </si>
  <si>
    <t>AIDES AUX COMITES</t>
  </si>
  <si>
    <t>2605 FONCTIONNEMENT</t>
  </si>
  <si>
    <t>SALAIRE MYRIAM</t>
  </si>
  <si>
    <t>AIDES</t>
  </si>
  <si>
    <t>07 Développement de la pratique féminine</t>
  </si>
  <si>
    <t>O71</t>
  </si>
  <si>
    <t>O72</t>
  </si>
  <si>
    <t>O73</t>
  </si>
  <si>
    <t>Favoriser l'accès au tir pour le plus grand nombre</t>
  </si>
  <si>
    <t>Mises en place d'actions promotionnelles</t>
  </si>
  <si>
    <t>Développement de la pratique féminine par la mixité</t>
  </si>
  <si>
    <t>Sensibilation des féminines aux fonctions de dirigentes</t>
  </si>
  <si>
    <t>Augmentation du nombre de dirigeantes</t>
  </si>
  <si>
    <t xml:space="preserve"> Mutualisation</t>
  </si>
  <si>
    <t>FFSB</t>
  </si>
  <si>
    <t>C.GARIN</t>
  </si>
  <si>
    <t>Sport Adapté  Handisport</t>
  </si>
  <si>
    <t>AIDES ETAT</t>
  </si>
  <si>
    <t>Organisations compétitions</t>
  </si>
  <si>
    <t>CREATION SITE D'ECHANGES A.S.</t>
  </si>
  <si>
    <t>Déplacements dans les CBD</t>
  </si>
  <si>
    <t>Déplacements dans les CBR</t>
  </si>
  <si>
    <t>Espoirs</t>
  </si>
  <si>
    <t>05141181</t>
  </si>
  <si>
    <t>CONCOURS FEMININS</t>
  </si>
  <si>
    <t>06121188</t>
  </si>
  <si>
    <t>1117125</t>
  </si>
  <si>
    <t>ASKAMON</t>
  </si>
  <si>
    <t>1117163</t>
  </si>
  <si>
    <t>1117186</t>
  </si>
  <si>
    <t>1430291</t>
  </si>
  <si>
    <t>21302291</t>
  </si>
  <si>
    <t>REALISE AU 31/07/2014</t>
  </si>
  <si>
    <t>0514131</t>
  </si>
  <si>
    <t>0720119</t>
  </si>
  <si>
    <t>1117134</t>
  </si>
  <si>
    <t>1630331</t>
  </si>
  <si>
    <t>1630332</t>
  </si>
  <si>
    <t>DEVELOPPEMENTS</t>
  </si>
  <si>
    <t>Revente en l'état Boutique</t>
  </si>
  <si>
    <t>Sport adapté</t>
  </si>
  <si>
    <t>0210127</t>
  </si>
  <si>
    <t>0210128</t>
  </si>
  <si>
    <t xml:space="preserve">  Repas CDF simples</t>
  </si>
  <si>
    <t>0210137</t>
  </si>
  <si>
    <t>0210147</t>
  </si>
  <si>
    <t>02101524</t>
  </si>
  <si>
    <t>02101532</t>
  </si>
  <si>
    <t>0210192</t>
  </si>
  <si>
    <t xml:space="preserve"> 03131311</t>
  </si>
  <si>
    <t>Produits CDF tirs</t>
  </si>
  <si>
    <t>0720118</t>
  </si>
  <si>
    <t>O74</t>
  </si>
  <si>
    <t>091814</t>
  </si>
  <si>
    <t>1117164</t>
  </si>
  <si>
    <t>Déplacements kiné</t>
  </si>
  <si>
    <t>1117192</t>
  </si>
  <si>
    <t>1330133</t>
  </si>
  <si>
    <t>1330159</t>
  </si>
  <si>
    <t>133016O</t>
  </si>
  <si>
    <t>Arbitrage Coupe Europe</t>
  </si>
  <si>
    <t>Délégués Coupe Europe</t>
  </si>
  <si>
    <t>1721133</t>
  </si>
  <si>
    <t>1721151</t>
  </si>
  <si>
    <t>LOISIR RAFLE</t>
  </si>
  <si>
    <t>Dotations Concours</t>
  </si>
  <si>
    <t>Déplacements Délégués</t>
  </si>
  <si>
    <t>TOURNOIS NATIONAUX</t>
  </si>
  <si>
    <t>Commission Nationale</t>
  </si>
  <si>
    <t>Déplacements Kiné</t>
  </si>
  <si>
    <t>Acompag. Sanitaire Equi. de France</t>
  </si>
  <si>
    <t>111715</t>
  </si>
  <si>
    <t>1117151</t>
  </si>
  <si>
    <t>1117152</t>
  </si>
  <si>
    <t>1117153</t>
  </si>
  <si>
    <t>1117154</t>
  </si>
  <si>
    <t>1117162</t>
  </si>
  <si>
    <t>Vacations médécin</t>
  </si>
  <si>
    <t>Vacations kiné</t>
  </si>
  <si>
    <t xml:space="preserve">Formations médicales et colloques </t>
  </si>
  <si>
    <t>1117171</t>
  </si>
  <si>
    <t>1117172</t>
  </si>
  <si>
    <t>1117173</t>
  </si>
  <si>
    <t>1117174</t>
  </si>
  <si>
    <t>1117183</t>
  </si>
  <si>
    <t>1117184</t>
  </si>
  <si>
    <t>11171873</t>
  </si>
  <si>
    <t>Hébergement restauration</t>
  </si>
  <si>
    <t>111721</t>
  </si>
  <si>
    <t>1117210</t>
  </si>
  <si>
    <t>1177220</t>
  </si>
  <si>
    <t xml:space="preserve">Promotion </t>
  </si>
  <si>
    <t>Tenues comité diresteur</t>
  </si>
  <si>
    <t>Frais de routage</t>
  </si>
  <si>
    <t>.</t>
  </si>
  <si>
    <t xml:space="preserve">REALISE AU </t>
  </si>
  <si>
    <t>Entr./Compét. Equipes de France</t>
  </si>
  <si>
    <t>Championnats du Monde</t>
  </si>
  <si>
    <t>Championnats d'Europe</t>
  </si>
  <si>
    <t>Jeux Mondiaux</t>
  </si>
  <si>
    <t>Jeux Méditerranéens</t>
  </si>
  <si>
    <t>Tournois Internationaux</t>
  </si>
  <si>
    <t>Tournois Nationaux</t>
  </si>
  <si>
    <t>Entrainements Equipe de France</t>
  </si>
  <si>
    <t>Seniors garçons</t>
  </si>
  <si>
    <t>Seniors féminines</t>
  </si>
  <si>
    <t>&lt; 23</t>
  </si>
  <si>
    <t>&lt; 18</t>
  </si>
  <si>
    <t>&lt; 15</t>
  </si>
  <si>
    <t>Féminines &lt;15&lt;18&lt;23</t>
  </si>
  <si>
    <t>Transversaux par spécialités</t>
  </si>
  <si>
    <t>Suivi individualisé des athlètes</t>
  </si>
  <si>
    <t>Pôle Espoirs Albi</t>
  </si>
  <si>
    <t>Centre National d'Entrainement</t>
  </si>
  <si>
    <t>Structures partenaires</t>
  </si>
  <si>
    <t>101614   Equipements - Cadeaux Eq. De France</t>
  </si>
  <si>
    <t>&lt;18</t>
  </si>
  <si>
    <t>Euro</t>
  </si>
  <si>
    <t>Autres</t>
  </si>
  <si>
    <t>Commission Mixte</t>
  </si>
  <si>
    <t>Coupe de France et International</t>
  </si>
  <si>
    <t>ZUS</t>
  </si>
  <si>
    <t>Actions Particulières (UFRAPS)</t>
  </si>
  <si>
    <t>Développement et HN féminin</t>
  </si>
  <si>
    <t>Plénière cadres et CT</t>
  </si>
  <si>
    <t>Réunions de travail DTN (HN)</t>
  </si>
  <si>
    <t>Réunions de travail ETN (CTZ+HN)</t>
  </si>
  <si>
    <t>11172</t>
  </si>
  <si>
    <t>Primes résultats / records</t>
  </si>
  <si>
    <t>MJSVA AIDES ACTIONS</t>
  </si>
  <si>
    <t>°</t>
  </si>
  <si>
    <t>06121127</t>
  </si>
  <si>
    <t>Aides CNOSF et FFSB</t>
  </si>
  <si>
    <t>101615   SELECTIONS et BILANS des COMPETENCES</t>
  </si>
  <si>
    <t>CTF M.TOURON</t>
  </si>
  <si>
    <t>CTF CLAUZIER</t>
  </si>
  <si>
    <t>EQUIPEMENT FORMATEUR</t>
  </si>
  <si>
    <t>REUNION DE LA CNF</t>
  </si>
  <si>
    <t>Séminaire des arbitres nationaux</t>
  </si>
  <si>
    <t>Format. Cont. des formateurs  régionaux</t>
  </si>
  <si>
    <t>Aides aux Comités sollicitant formateurs</t>
  </si>
  <si>
    <t>Examen des arbitres nationaux</t>
  </si>
  <si>
    <t>Compétitions</t>
  </si>
  <si>
    <t>Documentation</t>
  </si>
  <si>
    <t>DELEGUES REGIONAUX PAR LA FFSB</t>
  </si>
  <si>
    <t>DELEGUES FEDERAUX</t>
  </si>
  <si>
    <t>MONITEUR DE CFB (ex BF2)</t>
  </si>
  <si>
    <t>ENTRAINEUR CLUB</t>
  </si>
  <si>
    <t>BF Homologué ou CQP ANIMATEUR DE BOULODROME</t>
  </si>
  <si>
    <t>CERTIFICAT DE SPECIALISATION (BPJEPS APT)</t>
  </si>
  <si>
    <t>DEJEPS / DESJEPS</t>
  </si>
  <si>
    <t>REUNION DU GROUPE SECTEUR FORMAT. EDUCATEURS</t>
  </si>
  <si>
    <t>FCONTINUE TECHNIQUES ET ADMINISTRATIFS</t>
  </si>
  <si>
    <t>COMMISSAIRE DE JEU</t>
  </si>
  <si>
    <t>DIRIGEANT</t>
  </si>
  <si>
    <t>SITE INTERNET FORMATION</t>
  </si>
  <si>
    <t>IMPREVUS</t>
  </si>
  <si>
    <t>DEVELOPPEMENT JEUNES</t>
  </si>
  <si>
    <t>Amort. Matériel organisation</t>
  </si>
  <si>
    <t>CTF</t>
  </si>
  <si>
    <t>CTF F. VERNET Rhône Alpes Auvergne</t>
  </si>
  <si>
    <t>CTF L.ABERT PACA</t>
  </si>
  <si>
    <t>CTF S.PINGEON Languedoc</t>
  </si>
  <si>
    <t>CTF CHAROUSSET</t>
  </si>
  <si>
    <t>- Lorraine</t>
  </si>
  <si>
    <t>Projet GLGO EVENTS</t>
  </si>
  <si>
    <t>Déplacements Référents</t>
  </si>
  <si>
    <t>REVERSEMENT</t>
  </si>
  <si>
    <t>Aides Exceptionnelles Organisations</t>
  </si>
  <si>
    <t>ADMINISTRATIF</t>
  </si>
  <si>
    <t>SITE INTERNET</t>
  </si>
  <si>
    <t>BUREAUX</t>
  </si>
  <si>
    <t>INFORMATIQUE</t>
  </si>
  <si>
    <t>Partenariat</t>
  </si>
  <si>
    <t>Salaire &amp; charges</t>
  </si>
  <si>
    <t>Location véhicule</t>
  </si>
  <si>
    <t>Déplacements</t>
  </si>
  <si>
    <t>Frais divers</t>
  </si>
  <si>
    <t>Prestations AN</t>
  </si>
  <si>
    <t>28  SPORT DEVELOP ENTREPRISES SANTE</t>
  </si>
  <si>
    <t>Equipements sportifs</t>
  </si>
  <si>
    <t>Indemnités joueuses</t>
  </si>
  <si>
    <t xml:space="preserve">Sensibilation  Féminines </t>
  </si>
  <si>
    <t>Concours Nationaux Mutualisation</t>
  </si>
  <si>
    <t>O514141</t>
  </si>
  <si>
    <t>Plénière PDTS COM. Régionales</t>
  </si>
  <si>
    <t>Honoraires CAC</t>
  </si>
  <si>
    <t>Frais Actes</t>
  </si>
  <si>
    <t>REALISE  2015</t>
  </si>
  <si>
    <t xml:space="preserve">REDEVANCE </t>
  </si>
  <si>
    <t>BUDGET 2016</t>
  </si>
  <si>
    <t>ECART R2016/R2015</t>
  </si>
  <si>
    <t>REALISE    2016</t>
  </si>
  <si>
    <t>BUDGET JANVIER 2016</t>
  </si>
  <si>
    <t>REALISE  2016</t>
  </si>
  <si>
    <t>BUDGET  2016</t>
  </si>
  <si>
    <t>REALISE AU 2016</t>
  </si>
  <si>
    <t>REALISE   2016</t>
  </si>
  <si>
    <t>REALISE 2016</t>
  </si>
  <si>
    <t>TOTAUX PRODUITS</t>
  </si>
  <si>
    <t>TOTAUX CHARGES</t>
  </si>
  <si>
    <t>M1 M2</t>
  </si>
  <si>
    <t>F1 F2</t>
  </si>
  <si>
    <t>M3 F3</t>
  </si>
  <si>
    <t>M4 F4</t>
  </si>
  <si>
    <t>2130293</t>
  </si>
  <si>
    <t>- Midi Pyrénées</t>
  </si>
  <si>
    <t>CO Aides déplacements longs</t>
  </si>
  <si>
    <t xml:space="preserve">TOTAUX </t>
  </si>
  <si>
    <t>ECART R/B 2016</t>
  </si>
  <si>
    <t>SBM Reversement</t>
  </si>
  <si>
    <t xml:space="preserve">            </t>
  </si>
  <si>
    <t xml:space="preserve"> Frais Dplt commissaires techniques</t>
  </si>
  <si>
    <t>Aides aux Structures</t>
  </si>
  <si>
    <t>Territoires &amp; Equipements</t>
  </si>
  <si>
    <t>Visites &amp; Réunions</t>
  </si>
  <si>
    <t>Réunions de Synthèse</t>
  </si>
  <si>
    <t>Réunions de Présentation du Schéma</t>
  </si>
  <si>
    <t>1016417</t>
  </si>
  <si>
    <t>1016418</t>
  </si>
  <si>
    <t>Sélectionneur Séniors G</t>
  </si>
  <si>
    <t>Adjoint Séniors G</t>
  </si>
  <si>
    <t>U 23  U 18</t>
  </si>
  <si>
    <t>U 15</t>
  </si>
  <si>
    <t>Personnel chargé des U18 U23</t>
  </si>
  <si>
    <t>Personnel chargé des U15</t>
  </si>
  <si>
    <t>NET   21900</t>
  </si>
  <si>
    <t>101644</t>
  </si>
  <si>
    <t>Rafle</t>
  </si>
  <si>
    <t>Sport Boules au 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</si>
  <si>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</si>
  <si>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CITOYENNETE</t>
  </si>
  <si>
    <t>Déplacements et Missions</t>
  </si>
  <si>
    <t>Citoyenneté</t>
  </si>
  <si>
    <t>03131224</t>
  </si>
  <si>
    <t xml:space="preserve">                                                                                                                                                                            </t>
  </si>
  <si>
    <t>BEZIERS</t>
  </si>
  <si>
    <t>ETAT  20500</t>
  </si>
  <si>
    <t>INVESTISSEMENTS 2016</t>
  </si>
  <si>
    <t>Championnat quadrettes</t>
  </si>
  <si>
    <t>Sport télévision</t>
  </si>
  <si>
    <t>,</t>
  </si>
  <si>
    <t>Assemblée Futuroscope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</si>
</sst>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€&quot;;[Red]\-#,##0\ &quot;€&quot;"/>
    <numFmt numFmtId="41" formatCode="_-* #,##0\ _€_-;\-* #,##0\ _€_-;_-* &quot;-&quot;\ _€_-;_-@_-"/>
    <numFmt numFmtId="43" formatCode="_-* #,##0.00\ _€_-;\-* #,##0.00\ _€_-;_-* &quot;-&quot;??\ _€_-;_-@_-"/>
    <numFmt numFmtId="164" formatCode="#,##0\ &quot;F&quot;"/>
    <numFmt numFmtId="165" formatCode="#,##0_ ;\-#,##0\ "/>
    <numFmt numFmtId="166" formatCode="#,##0\ &quot;F&quot;;[Red]\-#,##0\ &quot;F&quot;"/>
    <numFmt numFmtId="167" formatCode="#,##0\ &quot;€&quot;"/>
    <numFmt numFmtId="168" formatCode="d/m;@"/>
  </numFmts>
  <fonts count="1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22"/>
      <name val="Comic Sans MS"/>
      <family val="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Comic Sans MS"/>
      <family val="4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u/>
      <sz val="14"/>
      <name val="Calibri"/>
      <family val="2"/>
    </font>
    <font>
      <b/>
      <sz val="14"/>
      <name val="Comic Sans MS"/>
      <family val="4"/>
    </font>
    <font>
      <sz val="14"/>
      <name val="Arial"/>
      <family val="2"/>
    </font>
    <font>
      <b/>
      <sz val="10"/>
      <name val="Arial"/>
      <family val="2"/>
    </font>
    <font>
      <b/>
      <sz val="16"/>
      <name val="Comic Sans MS"/>
      <family val="4"/>
    </font>
    <font>
      <b/>
      <sz val="16"/>
      <name val="Arial"/>
      <family val="2"/>
    </font>
    <font>
      <b/>
      <u/>
      <sz val="12"/>
      <name val="Arial"/>
      <family val="2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i/>
      <u/>
      <sz val="14"/>
      <color indexed="8"/>
      <name val="Calibri"/>
      <family val="2"/>
    </font>
    <font>
      <sz val="11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1"/>
      <color indexed="8"/>
      <name val="Calibri"/>
      <family val="2"/>
    </font>
    <font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i/>
      <u/>
      <sz val="14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</font>
    <font>
      <sz val="8"/>
      <name val="Calibri"/>
      <family val="2"/>
    </font>
    <font>
      <b/>
      <u/>
      <sz val="14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sz val="10"/>
      <color indexed="8"/>
      <name val="Calibri"/>
      <family val="2"/>
    </font>
    <font>
      <sz val="13"/>
      <name val="Calibri"/>
      <family val="2"/>
    </font>
    <font>
      <b/>
      <sz val="13"/>
      <name val="Calibri"/>
      <family val="2"/>
    </font>
    <font>
      <b/>
      <u/>
      <sz val="16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name val="Calibri"/>
      <family val="2"/>
    </font>
    <font>
      <sz val="11"/>
      <name val="Arial"/>
      <family val="2"/>
    </font>
    <font>
      <b/>
      <u/>
      <sz val="12"/>
      <color indexed="8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omic Sans MS"/>
      <family val="4"/>
    </font>
    <font>
      <b/>
      <sz val="12"/>
      <name val="Comic Sans MS"/>
      <family val="4"/>
    </font>
    <font>
      <b/>
      <sz val="14"/>
      <color indexed="8"/>
      <name val="Comic Sans MS"/>
      <family val="4"/>
    </font>
    <font>
      <sz val="12"/>
      <name val="Comic Sans MS"/>
      <family val="4"/>
    </font>
    <font>
      <b/>
      <u/>
      <sz val="12"/>
      <name val="Comic Sans MS"/>
      <family val="4"/>
    </font>
    <font>
      <b/>
      <i/>
      <u/>
      <sz val="12"/>
      <name val="Comic Sans MS"/>
      <family val="4"/>
    </font>
    <font>
      <b/>
      <i/>
      <u/>
      <sz val="14"/>
      <name val="Comic Sans MS"/>
      <family val="4"/>
    </font>
    <font>
      <b/>
      <i/>
      <sz val="16"/>
      <name val="Calibri"/>
      <family val="2"/>
    </font>
    <font>
      <i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omic Sans MS"/>
      <family val="4"/>
    </font>
    <font>
      <b/>
      <i/>
      <sz val="12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omic Sans MS"/>
      <family val="4"/>
    </font>
    <font>
      <b/>
      <u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Comic Sans MS"/>
      <family val="4"/>
    </font>
    <font>
      <b/>
      <sz val="11"/>
      <color indexed="8"/>
      <name val="Comic Sans MS"/>
      <family val="4"/>
    </font>
    <font>
      <sz val="11"/>
      <color theme="0"/>
      <name val="Calibri"/>
      <family val="2"/>
      <scheme val="minor"/>
    </font>
    <font>
      <u/>
      <sz val="14.3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omic Sans MS"/>
      <family val="4"/>
    </font>
    <font>
      <b/>
      <sz val="16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0"/>
      <color theme="1"/>
      <name val="Comic Sans MS"/>
      <family val="4"/>
    </font>
    <font>
      <b/>
      <i/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i/>
      <sz val="11"/>
      <color theme="0"/>
      <name val="Calibri"/>
      <family val="2"/>
    </font>
    <font>
      <b/>
      <i/>
      <sz val="11"/>
      <name val="Calibri"/>
      <family val="2"/>
    </font>
    <font>
      <sz val="12"/>
      <name val="Calibri"/>
      <family val="2"/>
      <scheme val="minor"/>
    </font>
    <font>
      <b/>
      <i/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2"/>
      <color indexed="8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Calibri"/>
      <family val="2"/>
      <scheme val="minor"/>
    </font>
    <font>
      <b/>
      <u/>
      <sz val="16"/>
      <color indexed="8"/>
      <name val="Calibri"/>
      <family val="2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4.3"/>
      <color theme="1"/>
      <name val="Calibri"/>
      <family val="2"/>
    </font>
    <font>
      <i/>
      <sz val="12"/>
      <color indexed="8"/>
      <name val="Calibri"/>
      <family val="2"/>
    </font>
    <font>
      <i/>
      <sz val="14"/>
      <name val="Calibri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i/>
      <sz val="12"/>
      <color theme="1"/>
      <name val="Comic Sans MS"/>
      <family val="4"/>
    </font>
  </fonts>
  <fills count="2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1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21" fillId="0" borderId="0" applyFont="0" applyFill="0" applyBorder="0" applyAlignment="0" applyProtection="0"/>
  </cellStyleXfs>
  <cellXfs count="15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3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22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0" borderId="4" xfId="0" applyBorder="1"/>
    <xf numFmtId="49" fontId="0" fillId="0" borderId="0" xfId="0" applyNumberFormat="1"/>
    <xf numFmtId="49" fontId="34" fillId="0" borderId="0" xfId="0" applyNumberFormat="1" applyFont="1" applyAlignment="1">
      <alignment horizontal="center"/>
    </xf>
    <xf numFmtId="0" fontId="0" fillId="4" borderId="6" xfId="0" applyFill="1" applyBorder="1"/>
    <xf numFmtId="0" fontId="0" fillId="4" borderId="0" xfId="0" applyFill="1" applyBorder="1"/>
    <xf numFmtId="0" fontId="0" fillId="4" borderId="0" xfId="0" applyFill="1"/>
    <xf numFmtId="0" fontId="0" fillId="0" borderId="0" xfId="0" applyAlignment="1">
      <alignment horizontal="left"/>
    </xf>
    <xf numFmtId="0" fontId="2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3" applyFont="1"/>
    <xf numFmtId="0" fontId="5" fillId="0" borderId="0" xfId="3" applyFont="1"/>
    <xf numFmtId="0" fontId="5" fillId="0" borderId="0" xfId="3" applyFont="1" applyBorder="1" applyAlignment="1"/>
    <xf numFmtId="0" fontId="6" fillId="3" borderId="0" xfId="3" applyFont="1" applyFill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36" fillId="0" borderId="0" xfId="3" applyFont="1" applyFill="1" applyBorder="1"/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Border="1"/>
    <xf numFmtId="165" fontId="40" fillId="4" borderId="2" xfId="3" applyNumberFormat="1" applyFont="1" applyFill="1" applyBorder="1" applyAlignment="1">
      <alignment horizontal="right"/>
    </xf>
    <xf numFmtId="0" fontId="12" fillId="3" borderId="0" xfId="3" applyFont="1" applyFill="1" applyBorder="1" applyAlignment="1">
      <alignment horizontal="left"/>
    </xf>
    <xf numFmtId="0" fontId="11" fillId="3" borderId="0" xfId="3" applyFont="1" applyFill="1" applyBorder="1"/>
    <xf numFmtId="0" fontId="12" fillId="3" borderId="0" xfId="3" applyFont="1" applyFill="1" applyBorder="1"/>
    <xf numFmtId="164" fontId="11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64" fontId="11" fillId="3" borderId="0" xfId="3" applyNumberFormat="1" applyFont="1" applyFill="1" applyBorder="1" applyAlignment="1">
      <alignment horizontal="right"/>
    </xf>
    <xf numFmtId="0" fontId="13" fillId="4" borderId="0" xfId="3" applyFont="1" applyFill="1" applyBorder="1" applyAlignment="1">
      <alignment horizontal="left" vertical="center"/>
    </xf>
    <xf numFmtId="0" fontId="13" fillId="3" borderId="0" xfId="3" applyFont="1" applyFill="1" applyBorder="1" applyAlignment="1">
      <alignment horizontal="left" vertical="center"/>
    </xf>
    <xf numFmtId="0" fontId="35" fillId="3" borderId="0" xfId="3" applyFont="1" applyFill="1"/>
    <xf numFmtId="164" fontId="35" fillId="3" borderId="0" xfId="3" applyNumberFormat="1" applyFont="1" applyFill="1" applyAlignment="1">
      <alignment horizontal="right"/>
    </xf>
    <xf numFmtId="0" fontId="30" fillId="3" borderId="0" xfId="3" applyFont="1" applyFill="1" applyBorder="1" applyAlignment="1">
      <alignment horizontal="center"/>
    </xf>
    <xf numFmtId="0" fontId="36" fillId="3" borderId="0" xfId="3" applyFont="1" applyFill="1" applyBorder="1"/>
    <xf numFmtId="164" fontId="36" fillId="3" borderId="0" xfId="3" applyNumberFormat="1" applyFont="1" applyFill="1" applyBorder="1" applyAlignment="1">
      <alignment horizontal="right"/>
    </xf>
    <xf numFmtId="0" fontId="36" fillId="4" borderId="0" xfId="3" applyFont="1" applyFill="1" applyBorder="1"/>
    <xf numFmtId="0" fontId="36" fillId="3" borderId="0" xfId="3" applyFont="1" applyFill="1" applyBorder="1" applyAlignment="1"/>
    <xf numFmtId="164" fontId="33" fillId="3" borderId="0" xfId="3" applyNumberFormat="1" applyFont="1" applyFill="1" applyBorder="1" applyAlignment="1">
      <alignment horizontal="right"/>
    </xf>
    <xf numFmtId="0" fontId="40" fillId="3" borderId="0" xfId="3" applyFont="1" applyFill="1" applyBorder="1"/>
    <xf numFmtId="164" fontId="40" fillId="3" borderId="0" xfId="3" applyNumberFormat="1" applyFont="1" applyFill="1" applyBorder="1" applyAlignment="1">
      <alignment horizontal="right"/>
    </xf>
    <xf numFmtId="0" fontId="36" fillId="3" borderId="7" xfId="3" applyFont="1" applyFill="1" applyBorder="1"/>
    <xf numFmtId="0" fontId="36" fillId="3" borderId="0" xfId="3" applyFont="1" applyFill="1" applyBorder="1" applyAlignment="1">
      <alignment horizontal="left"/>
    </xf>
    <xf numFmtId="0" fontId="37" fillId="3" borderId="0" xfId="3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horizontal="left" vertical="center"/>
    </xf>
    <xf numFmtId="0" fontId="36" fillId="3" borderId="0" xfId="3" applyFont="1" applyFill="1" applyBorder="1" applyAlignment="1">
      <alignment horizontal="center" vertical="center"/>
    </xf>
    <xf numFmtId="49" fontId="37" fillId="3" borderId="0" xfId="3" applyNumberFormat="1" applyFont="1" applyFill="1" applyBorder="1" applyAlignment="1">
      <alignment horizontal="right"/>
    </xf>
    <xf numFmtId="0" fontId="35" fillId="3" borderId="0" xfId="3" applyFont="1" applyFill="1" applyBorder="1"/>
    <xf numFmtId="164" fontId="35" fillId="3" borderId="0" xfId="3" applyNumberFormat="1" applyFont="1" applyFill="1" applyBorder="1" applyAlignment="1">
      <alignment horizontal="right"/>
    </xf>
    <xf numFmtId="164" fontId="35" fillId="3" borderId="0" xfId="3" applyNumberFormat="1" applyFont="1" applyFill="1" applyBorder="1" applyAlignment="1">
      <alignment horizontal="left"/>
    </xf>
    <xf numFmtId="0" fontId="46" fillId="3" borderId="0" xfId="3" applyFont="1" applyFill="1" applyBorder="1"/>
    <xf numFmtId="164" fontId="46" fillId="3" borderId="0" xfId="3" applyNumberFormat="1" applyFont="1" applyFill="1" applyBorder="1" applyAlignment="1">
      <alignment horizontal="right"/>
    </xf>
    <xf numFmtId="0" fontId="38" fillId="0" borderId="0" xfId="3" applyFont="1" applyFill="1"/>
    <xf numFmtId="0" fontId="38" fillId="0" borderId="0" xfId="3" applyFont="1"/>
    <xf numFmtId="164" fontId="38" fillId="0" borderId="0" xfId="3" applyNumberFormat="1" applyFont="1" applyAlignment="1">
      <alignment horizontal="right"/>
    </xf>
    <xf numFmtId="0" fontId="38" fillId="0" borderId="0" xfId="3" applyFont="1" applyFill="1" applyBorder="1" applyAlignment="1">
      <alignment horizontal="center"/>
    </xf>
    <xf numFmtId="0" fontId="38" fillId="0" borderId="0" xfId="3" applyFont="1" applyFill="1" applyBorder="1"/>
    <xf numFmtId="164" fontId="38" fillId="0" borderId="0" xfId="3" applyNumberFormat="1" applyFont="1" applyFill="1" applyBorder="1" applyAlignment="1">
      <alignment horizontal="right"/>
    </xf>
    <xf numFmtId="164" fontId="36" fillId="0" borderId="0" xfId="3" applyNumberFormat="1" applyFont="1" applyFill="1" applyBorder="1" applyAlignment="1">
      <alignment horizontal="right"/>
    </xf>
    <xf numFmtId="0" fontId="38" fillId="0" borderId="0" xfId="3" applyFont="1" applyBorder="1"/>
    <xf numFmtId="0" fontId="39" fillId="3" borderId="0" xfId="3" applyFont="1" applyFill="1" applyBorder="1" applyAlignment="1">
      <alignment horizontal="left" vertical="center"/>
    </xf>
    <xf numFmtId="0" fontId="37" fillId="3" borderId="0" xfId="3" applyFont="1" applyFill="1" applyBorder="1" applyAlignment="1">
      <alignment horizontal="left" vertical="center"/>
    </xf>
    <xf numFmtId="0" fontId="36" fillId="3" borderId="0" xfId="3" applyFont="1" applyFill="1" applyBorder="1" applyAlignment="1">
      <alignment vertical="center"/>
    </xf>
    <xf numFmtId="0" fontId="37" fillId="3" borderId="0" xfId="3" applyFont="1" applyFill="1" applyBorder="1" applyAlignment="1"/>
    <xf numFmtId="49" fontId="0" fillId="3" borderId="0" xfId="0" applyNumberFormat="1" applyFill="1"/>
    <xf numFmtId="0" fontId="38" fillId="3" borderId="0" xfId="3" applyFont="1" applyFill="1" applyBorder="1" applyAlignment="1">
      <alignment horizontal="left"/>
    </xf>
    <xf numFmtId="0" fontId="38" fillId="3" borderId="0" xfId="3" applyFont="1" applyFill="1" applyBorder="1"/>
    <xf numFmtId="166" fontId="38" fillId="3" borderId="0" xfId="3" applyNumberFormat="1" applyFont="1" applyFill="1" applyBorder="1"/>
    <xf numFmtId="0" fontId="38" fillId="3" borderId="0" xfId="3" applyFont="1" applyFill="1"/>
    <xf numFmtId="0" fontId="0" fillId="0" borderId="12" xfId="0" applyBorder="1"/>
    <xf numFmtId="0" fontId="0" fillId="0" borderId="11" xfId="0" applyBorder="1"/>
    <xf numFmtId="0" fontId="38" fillId="4" borderId="0" xfId="3" applyFont="1" applyFill="1" applyBorder="1"/>
    <xf numFmtId="0" fontId="0" fillId="0" borderId="0" xfId="0" applyAlignment="1">
      <alignment horizontal="right"/>
    </xf>
    <xf numFmtId="0" fontId="38" fillId="3" borderId="0" xfId="0" applyFont="1" applyFill="1" applyBorder="1"/>
    <xf numFmtId="0" fontId="38" fillId="3" borderId="0" xfId="0" applyFont="1" applyFill="1" applyBorder="1" applyAlignment="1">
      <alignment horizontal="left"/>
    </xf>
    <xf numFmtId="3" fontId="36" fillId="2" borderId="2" xfId="0" applyNumberFormat="1" applyFont="1" applyFill="1" applyBorder="1" applyAlignment="1">
      <alignment horizontal="right"/>
    </xf>
    <xf numFmtId="49" fontId="38" fillId="3" borderId="0" xfId="0" applyNumberFormat="1" applyFont="1" applyFill="1" applyBorder="1" applyAlignment="1">
      <alignment horizontal="left"/>
    </xf>
    <xf numFmtId="0" fontId="39" fillId="3" borderId="0" xfId="0" applyFont="1" applyFill="1" applyBorder="1" applyAlignment="1"/>
    <xf numFmtId="0" fontId="37" fillId="3" borderId="0" xfId="0" applyFont="1" applyFill="1" applyBorder="1" applyAlignment="1">
      <alignment horizontal="center" vertical="center"/>
    </xf>
    <xf numFmtId="3" fontId="36" fillId="3" borderId="0" xfId="0" applyNumberFormat="1" applyFont="1" applyFill="1" applyBorder="1" applyAlignment="1">
      <alignment horizontal="right"/>
    </xf>
    <xf numFmtId="0" fontId="38" fillId="3" borderId="0" xfId="0" applyFont="1" applyFill="1"/>
    <xf numFmtId="0" fontId="36" fillId="3" borderId="0" xfId="0" applyFont="1" applyFill="1" applyBorder="1"/>
    <xf numFmtId="0" fontId="0" fillId="3" borderId="0" xfId="0" applyFont="1" applyFill="1"/>
    <xf numFmtId="0" fontId="50" fillId="0" borderId="0" xfId="0" applyFont="1"/>
    <xf numFmtId="0" fontId="50" fillId="0" borderId="0" xfId="0" applyFont="1" applyBorder="1"/>
    <xf numFmtId="0" fontId="36" fillId="0" borderId="0" xfId="0" applyFont="1" applyBorder="1" applyAlignment="1">
      <alignment horizontal="left" vertical="center"/>
    </xf>
    <xf numFmtId="3" fontId="50" fillId="0" borderId="0" xfId="0" applyNumberFormat="1" applyFont="1" applyBorder="1"/>
    <xf numFmtId="0" fontId="44" fillId="3" borderId="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43" fillId="3" borderId="0" xfId="0" applyFont="1" applyFill="1" applyBorder="1" applyAlignment="1">
      <alignment horizontal="center"/>
    </xf>
    <xf numFmtId="3" fontId="38" fillId="2" borderId="2" xfId="0" applyNumberFormat="1" applyFont="1" applyFill="1" applyBorder="1"/>
    <xf numFmtId="0" fontId="0" fillId="3" borderId="0" xfId="0" applyFont="1" applyFill="1" applyBorder="1"/>
    <xf numFmtId="3" fontId="37" fillId="2" borderId="8" xfId="0" applyNumberFormat="1" applyFont="1" applyFill="1" applyBorder="1" applyAlignment="1">
      <alignment horizontal="right"/>
    </xf>
    <xf numFmtId="10" fontId="43" fillId="3" borderId="0" xfId="0" applyNumberFormat="1" applyFont="1" applyFill="1" applyBorder="1" applyAlignment="1">
      <alignment horizontal="center"/>
    </xf>
    <xf numFmtId="3" fontId="38" fillId="2" borderId="2" xfId="0" applyNumberFormat="1" applyFont="1" applyFill="1" applyBorder="1" applyAlignment="1">
      <alignment horizontal="right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left"/>
    </xf>
    <xf numFmtId="0" fontId="38" fillId="4" borderId="0" xfId="0" applyFont="1" applyFill="1" applyBorder="1"/>
    <xf numFmtId="10" fontId="40" fillId="3" borderId="0" xfId="0" applyNumberFormat="1" applyFont="1" applyFill="1" applyBorder="1" applyAlignment="1">
      <alignment horizontal="center" vertical="center"/>
    </xf>
    <xf numFmtId="0" fontId="51" fillId="3" borderId="0" xfId="0" applyFont="1" applyFill="1" applyBorder="1"/>
    <xf numFmtId="0" fontId="51" fillId="4" borderId="0" xfId="0" applyFont="1" applyFill="1" applyBorder="1"/>
    <xf numFmtId="0" fontId="52" fillId="4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3" fillId="3" borderId="0" xfId="0" applyFont="1" applyFill="1" applyBorder="1" applyAlignment="1">
      <alignment horizontal="left"/>
    </xf>
    <xf numFmtId="0" fontId="54" fillId="3" borderId="0" xfId="0" applyFont="1" applyFill="1" applyBorder="1"/>
    <xf numFmtId="0" fontId="56" fillId="3" borderId="0" xfId="0" applyFont="1" applyFill="1" applyBorder="1"/>
    <xf numFmtId="0" fontId="0" fillId="0" borderId="0" xfId="0" applyNumberFormat="1"/>
    <xf numFmtId="0" fontId="15" fillId="0" borderId="0" xfId="0" applyFont="1"/>
    <xf numFmtId="164" fontId="15" fillId="0" borderId="0" xfId="0" applyNumberFormat="1" applyFont="1" applyAlignment="1">
      <alignment horizontal="right"/>
    </xf>
    <xf numFmtId="0" fontId="19" fillId="3" borderId="0" xfId="0" applyFont="1" applyFill="1" applyBorder="1"/>
    <xf numFmtId="164" fontId="15" fillId="3" borderId="0" xfId="0" applyNumberFormat="1" applyFont="1" applyFill="1" applyBorder="1" applyAlignment="1">
      <alignment horizontal="right"/>
    </xf>
    <xf numFmtId="0" fontId="15" fillId="3" borderId="0" xfId="0" applyFont="1" applyFill="1" applyBorder="1"/>
    <xf numFmtId="166" fontId="15" fillId="3" borderId="0" xfId="0" applyNumberFormat="1" applyFont="1" applyFill="1" applyBorder="1"/>
    <xf numFmtId="164" fontId="20" fillId="3" borderId="0" xfId="0" applyNumberFormat="1" applyFont="1" applyFill="1" applyBorder="1"/>
    <xf numFmtId="0" fontId="15" fillId="3" borderId="0" xfId="0" applyFont="1" applyFill="1"/>
    <xf numFmtId="3" fontId="15" fillId="3" borderId="0" xfId="0" applyNumberFormat="1" applyFont="1" applyFill="1"/>
    <xf numFmtId="0" fontId="0" fillId="0" borderId="6" xfId="0" applyBorder="1"/>
    <xf numFmtId="0" fontId="0" fillId="0" borderId="14" xfId="0" applyBorder="1"/>
    <xf numFmtId="0" fontId="0" fillId="0" borderId="4" xfId="0" applyBorder="1" applyAlignment="1">
      <alignment horizontal="left"/>
    </xf>
    <xf numFmtId="3" fontId="0" fillId="0" borderId="6" xfId="0" applyNumberFormat="1" applyBorder="1"/>
    <xf numFmtId="3" fontId="0" fillId="0" borderId="14" xfId="0" applyNumberFormat="1" applyBorder="1"/>
    <xf numFmtId="3" fontId="0" fillId="0" borderId="0" xfId="0" applyNumberFormat="1" applyBorder="1"/>
    <xf numFmtId="0" fontId="0" fillId="0" borderId="0" xfId="0" applyFill="1" applyBorder="1"/>
    <xf numFmtId="0" fontId="0" fillId="0" borderId="15" xfId="0" applyBorder="1"/>
    <xf numFmtId="6" fontId="0" fillId="0" borderId="0" xfId="0" applyNumberFormat="1"/>
    <xf numFmtId="167" fontId="0" fillId="0" borderId="0" xfId="0" applyNumberFormat="1"/>
    <xf numFmtId="0" fontId="27" fillId="0" borderId="4" xfId="0" applyFont="1" applyBorder="1"/>
    <xf numFmtId="0" fontId="23" fillId="0" borderId="16" xfId="0" applyFont="1" applyBorder="1"/>
    <xf numFmtId="0" fontId="40" fillId="3" borderId="0" xfId="3" applyFont="1" applyFill="1" applyBorder="1" applyAlignment="1">
      <alignment horizontal="left"/>
    </xf>
    <xf numFmtId="0" fontId="11" fillId="3" borderId="0" xfId="3" applyFont="1" applyFill="1" applyBorder="1" applyAlignment="1">
      <alignment horizontal="left"/>
    </xf>
    <xf numFmtId="0" fontId="0" fillId="3" borderId="0" xfId="0" applyFill="1" applyAlignment="1">
      <alignment horizontal="left"/>
    </xf>
    <xf numFmtId="3" fontId="0" fillId="0" borderId="0" xfId="0" applyNumberFormat="1"/>
    <xf numFmtId="0" fontId="57" fillId="3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0" fontId="11" fillId="3" borderId="0" xfId="3" applyFont="1" applyFill="1" applyBorder="1" applyAlignment="1">
      <alignment horizontal="left" vertical="center"/>
    </xf>
    <xf numFmtId="0" fontId="10" fillId="3" borderId="0" xfId="3" applyFont="1" applyFill="1" applyBorder="1" applyAlignment="1">
      <alignment vertical="center"/>
    </xf>
    <xf numFmtId="0" fontId="37" fillId="3" borderId="0" xfId="3" applyFont="1" applyFill="1" applyBorder="1" applyAlignment="1">
      <alignment horizontal="left" vertical="top"/>
    </xf>
    <xf numFmtId="0" fontId="11" fillId="3" borderId="0" xfId="3" applyFont="1" applyFill="1" applyBorder="1" applyAlignment="1">
      <alignment vertical="center"/>
    </xf>
    <xf numFmtId="0" fontId="0" fillId="0" borderId="2" xfId="0" applyFont="1" applyBorder="1"/>
    <xf numFmtId="0" fontId="75" fillId="0" borderId="0" xfId="0" applyFont="1" applyAlignment="1">
      <alignment vertical="center"/>
    </xf>
    <xf numFmtId="0" fontId="0" fillId="0" borderId="0" xfId="0" applyAlignment="1">
      <alignment vertical="center"/>
    </xf>
    <xf numFmtId="0" fontId="70" fillId="0" borderId="0" xfId="0" applyFont="1" applyAlignment="1">
      <alignment vertical="center"/>
    </xf>
    <xf numFmtId="0" fontId="47" fillId="3" borderId="0" xfId="0" applyFont="1" applyFill="1" applyBorder="1" applyAlignment="1">
      <alignment vertical="center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2" fillId="0" borderId="0" xfId="0" applyFont="1" applyFill="1"/>
    <xf numFmtId="0" fontId="0" fillId="0" borderId="0" xfId="0" applyFill="1"/>
    <xf numFmtId="0" fontId="0" fillId="0" borderId="2" xfId="0" applyFill="1" applyBorder="1"/>
    <xf numFmtId="0" fontId="0" fillId="0" borderId="10" xfId="0" applyBorder="1"/>
    <xf numFmtId="0" fontId="29" fillId="5" borderId="0" xfId="0" applyFont="1" applyFill="1"/>
    <xf numFmtId="0" fontId="59" fillId="5" borderId="0" xfId="0" applyFont="1" applyFill="1"/>
    <xf numFmtId="0" fontId="25" fillId="5" borderId="0" xfId="0" applyFont="1" applyFill="1" applyBorder="1" applyAlignment="1">
      <alignment horizontal="center"/>
    </xf>
    <xf numFmtId="0" fontId="76" fillId="5" borderId="0" xfId="0" applyFont="1" applyFill="1"/>
    <xf numFmtId="0" fontId="23" fillId="0" borderId="0" xfId="0" applyFont="1" applyBorder="1"/>
    <xf numFmtId="0" fontId="30" fillId="0" borderId="0" xfId="0" applyFont="1" applyFill="1"/>
    <xf numFmtId="0" fontId="60" fillId="2" borderId="3" xfId="0" applyFont="1" applyFill="1" applyBorder="1" applyAlignment="1">
      <alignment horizontal="center" vertical="center" wrapText="1"/>
    </xf>
    <xf numFmtId="0" fontId="41" fillId="0" borderId="0" xfId="0" applyFont="1" applyFill="1"/>
    <xf numFmtId="0" fontId="42" fillId="0" borderId="0" xfId="0" applyFont="1" applyFill="1"/>
    <xf numFmtId="49" fontId="28" fillId="0" borderId="0" xfId="0" applyNumberFormat="1" applyFont="1" applyFill="1" applyAlignment="1">
      <alignment horizontal="center"/>
    </xf>
    <xf numFmtId="0" fontId="11" fillId="4" borderId="0" xfId="3" applyFont="1" applyFill="1" applyBorder="1"/>
    <xf numFmtId="49" fontId="25" fillId="0" borderId="0" xfId="0" applyNumberFormat="1" applyFont="1" applyFill="1" applyAlignment="1">
      <alignment horizontal="center"/>
    </xf>
    <xf numFmtId="49" fontId="0" fillId="0" borderId="0" xfId="0" applyNumberFormat="1" applyFill="1"/>
    <xf numFmtId="0" fontId="23" fillId="0" borderId="0" xfId="0" applyFont="1" applyFill="1"/>
    <xf numFmtId="49" fontId="27" fillId="0" borderId="0" xfId="0" applyNumberFormat="1" applyFont="1" applyFill="1" applyAlignment="1">
      <alignment horizontal="center"/>
    </xf>
    <xf numFmtId="49" fontId="23" fillId="0" borderId="0" xfId="0" applyNumberFormat="1" applyFont="1" applyFill="1"/>
    <xf numFmtId="49" fontId="32" fillId="0" borderId="0" xfId="0" applyNumberFormat="1" applyFont="1" applyFill="1"/>
    <xf numFmtId="0" fontId="37" fillId="3" borderId="0" xfId="3" applyFont="1" applyFill="1" applyBorder="1" applyAlignment="1">
      <alignment vertical="center"/>
    </xf>
    <xf numFmtId="0" fontId="48" fillId="3" borderId="0" xfId="3" applyFont="1" applyFill="1" applyBorder="1" applyAlignment="1">
      <alignment horizontal="left" vertical="center"/>
    </xf>
    <xf numFmtId="0" fontId="64" fillId="3" borderId="0" xfId="3" applyFont="1" applyFill="1" applyBorder="1"/>
    <xf numFmtId="0" fontId="64" fillId="3" borderId="0" xfId="3" applyFont="1" applyFill="1" applyBorder="1" applyAlignment="1">
      <alignment horizontal="left"/>
    </xf>
    <xf numFmtId="0" fontId="63" fillId="3" borderId="0" xfId="3" applyFont="1" applyFill="1" applyBorder="1"/>
    <xf numFmtId="0" fontId="39" fillId="0" borderId="5" xfId="3" applyFont="1" applyFill="1" applyBorder="1" applyAlignment="1">
      <alignment vertical="center"/>
    </xf>
    <xf numFmtId="0" fontId="0" fillId="0" borderId="0" xfId="0" applyFont="1" applyFill="1"/>
    <xf numFmtId="0" fontId="40" fillId="0" borderId="0" xfId="3" applyFont="1" applyFill="1"/>
    <xf numFmtId="0" fontId="36" fillId="0" borderId="0" xfId="3" applyFont="1" applyFill="1"/>
    <xf numFmtId="0" fontId="35" fillId="0" borderId="0" xfId="3" applyFont="1" applyFill="1" applyAlignment="1">
      <alignment horizontal="center"/>
    </xf>
    <xf numFmtId="0" fontId="43" fillId="4" borderId="0" xfId="3" applyNumberFormat="1" applyFont="1" applyFill="1" applyBorder="1" applyAlignment="1">
      <alignment horizontal="right"/>
    </xf>
    <xf numFmtId="49" fontId="27" fillId="3" borderId="0" xfId="0" applyNumberFormat="1" applyFont="1" applyFill="1" applyAlignment="1">
      <alignment horizontal="center"/>
    </xf>
    <xf numFmtId="49" fontId="25" fillId="3" borderId="0" xfId="0" applyNumberFormat="1" applyFont="1" applyFill="1" applyAlignment="1">
      <alignment horizontal="center"/>
    </xf>
    <xf numFmtId="49" fontId="23" fillId="3" borderId="0" xfId="0" applyNumberFormat="1" applyFont="1" applyFill="1"/>
    <xf numFmtId="0" fontId="14" fillId="3" borderId="0" xfId="3" applyFont="1" applyFill="1" applyBorder="1" applyAlignment="1"/>
    <xf numFmtId="0" fontId="61" fillId="3" borderId="0" xfId="3" applyFont="1" applyFill="1" applyBorder="1" applyAlignment="1"/>
    <xf numFmtId="0" fontId="61" fillId="3" borderId="0" xfId="3" applyFont="1" applyFill="1" applyBorder="1" applyAlignment="1">
      <alignment vertical="center"/>
    </xf>
    <xf numFmtId="49" fontId="25" fillId="3" borderId="0" xfId="0" applyNumberFormat="1" applyFont="1" applyFill="1"/>
    <xf numFmtId="0" fontId="31" fillId="3" borderId="0" xfId="0" applyFont="1" applyFill="1"/>
    <xf numFmtId="0" fontId="39" fillId="3" borderId="0" xfId="0" applyFont="1" applyFill="1" applyBorder="1" applyAlignment="1">
      <alignment horizontal="left"/>
    </xf>
    <xf numFmtId="0" fontId="47" fillId="3" borderId="0" xfId="3" applyFont="1" applyFill="1" applyBorder="1" applyAlignment="1">
      <alignment horizontal="left"/>
    </xf>
    <xf numFmtId="0" fontId="37" fillId="3" borderId="0" xfId="0" applyFont="1" applyFill="1" applyBorder="1" applyAlignment="1">
      <alignment vertical="center"/>
    </xf>
    <xf numFmtId="0" fontId="38" fillId="3" borderId="0" xfId="0" applyFont="1" applyFill="1" applyBorder="1" applyAlignment="1">
      <alignment vertical="center"/>
    </xf>
    <xf numFmtId="0" fontId="32" fillId="0" borderId="0" xfId="0" applyFont="1" applyFill="1"/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 vertical="center"/>
    </xf>
    <xf numFmtId="49" fontId="30" fillId="0" borderId="0" xfId="0" applyNumberFormat="1" applyFont="1" applyFill="1"/>
    <xf numFmtId="3" fontId="38" fillId="4" borderId="0" xfId="0" applyNumberFormat="1" applyFont="1" applyFill="1" applyBorder="1" applyAlignment="1">
      <alignment horizontal="right"/>
    </xf>
    <xf numFmtId="0" fontId="38" fillId="4" borderId="0" xfId="0" applyNumberFormat="1" applyFont="1" applyFill="1" applyBorder="1" applyAlignment="1">
      <alignment horizontal="right"/>
    </xf>
    <xf numFmtId="0" fontId="67" fillId="3" borderId="0" xfId="0" applyFont="1" applyFill="1" applyBorder="1"/>
    <xf numFmtId="0" fontId="68" fillId="3" borderId="0" xfId="0" applyFont="1" applyFill="1" applyBorder="1"/>
    <xf numFmtId="49" fontId="38" fillId="0" borderId="0" xfId="0" applyNumberFormat="1" applyFont="1" applyFill="1" applyBorder="1"/>
    <xf numFmtId="0" fontId="4" fillId="0" borderId="0" xfId="3" applyFont="1" applyFill="1"/>
    <xf numFmtId="0" fontId="14" fillId="0" borderId="0" xfId="3" applyFont="1" applyFill="1" applyBorder="1" applyAlignment="1">
      <alignment horizontal="center" vertical="center"/>
    </xf>
    <xf numFmtId="0" fontId="0" fillId="0" borderId="0" xfId="0" applyNumberFormat="1" applyFill="1"/>
    <xf numFmtId="0" fontId="38" fillId="3" borderId="0" xfId="0" applyFont="1" applyFill="1" applyBorder="1" applyAlignment="1">
      <alignment horizontal="left" vertical="center"/>
    </xf>
    <xf numFmtId="10" fontId="45" fillId="0" borderId="3" xfId="4" applyNumberFormat="1" applyFont="1" applyFill="1" applyBorder="1" applyAlignment="1">
      <alignment horizontal="right" vertical="center"/>
    </xf>
    <xf numFmtId="14" fontId="16" fillId="0" borderId="0" xfId="0" applyNumberFormat="1" applyFont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0" fillId="0" borderId="22" xfId="0" applyFill="1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4" xfId="0" applyFill="1" applyBorder="1"/>
    <xf numFmtId="41" fontId="0" fillId="0" borderId="24" xfId="0" applyNumberFormat="1" applyFill="1" applyBorder="1"/>
    <xf numFmtId="41" fontId="0" fillId="0" borderId="6" xfId="0" applyNumberFormat="1" applyBorder="1"/>
    <xf numFmtId="41" fontId="0" fillId="0" borderId="24" xfId="0" applyNumberFormat="1" applyBorder="1"/>
    <xf numFmtId="41" fontId="0" fillId="0" borderId="26" xfId="0" applyNumberFormat="1" applyFill="1" applyBorder="1"/>
    <xf numFmtId="41" fontId="0" fillId="0" borderId="27" xfId="0" applyNumberFormat="1" applyFill="1" applyBorder="1"/>
    <xf numFmtId="41" fontId="0" fillId="0" borderId="0" xfId="0" applyNumberFormat="1"/>
    <xf numFmtId="0" fontId="16" fillId="0" borderId="24" xfId="0" applyFont="1" applyBorder="1"/>
    <xf numFmtId="41" fontId="16" fillId="0" borderId="24" xfId="0" applyNumberFormat="1" applyFont="1" applyFill="1" applyBorder="1"/>
    <xf numFmtId="41" fontId="16" fillId="0" borderId="6" xfId="0" applyNumberFormat="1" applyFont="1" applyFill="1" applyBorder="1"/>
    <xf numFmtId="0" fontId="4" fillId="0" borderId="24" xfId="0" applyFont="1" applyBorder="1"/>
    <xf numFmtId="41" fontId="16" fillId="0" borderId="6" xfId="0" applyNumberFormat="1" applyFont="1" applyBorder="1"/>
    <xf numFmtId="41" fontId="16" fillId="0" borderId="24" xfId="0" applyNumberFormat="1" applyFont="1" applyBorder="1"/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41" fontId="0" fillId="0" borderId="6" xfId="0" applyNumberFormat="1" applyFill="1" applyBorder="1"/>
    <xf numFmtId="41" fontId="16" fillId="6" borderId="28" xfId="0" applyNumberFormat="1" applyFont="1" applyFill="1" applyBorder="1"/>
    <xf numFmtId="41" fontId="16" fillId="7" borderId="29" xfId="0" applyNumberFormat="1" applyFont="1" applyFill="1" applyBorder="1"/>
    <xf numFmtId="41" fontId="16" fillId="7" borderId="28" xfId="0" applyNumberFormat="1" applyFont="1" applyFill="1" applyBorder="1"/>
    <xf numFmtId="41" fontId="0" fillId="0" borderId="25" xfId="0" applyNumberFormat="1" applyBorder="1"/>
    <xf numFmtId="41" fontId="1" fillId="0" borderId="6" xfId="0" applyNumberFormat="1" applyFont="1" applyFill="1" applyBorder="1"/>
    <xf numFmtId="41" fontId="1" fillId="0" borderId="25" xfId="0" applyNumberFormat="1" applyFont="1" applyFill="1" applyBorder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3" fontId="0" fillId="0" borderId="2" xfId="0" applyNumberFormat="1" applyFill="1" applyBorder="1"/>
    <xf numFmtId="49" fontId="0" fillId="0" borderId="0" xfId="0" applyNumberFormat="1" applyFill="1" applyAlignment="1">
      <alignment horizontal="center"/>
    </xf>
    <xf numFmtId="0" fontId="69" fillId="0" borderId="20" xfId="0" applyFont="1" applyBorder="1" applyAlignment="1">
      <alignment horizontal="center" vertical="center"/>
    </xf>
    <xf numFmtId="0" fontId="69" fillId="0" borderId="30" xfId="0" applyFont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168" fontId="0" fillId="0" borderId="3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9" fillId="0" borderId="10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2" fontId="69" fillId="0" borderId="3" xfId="0" applyNumberFormat="1" applyFont="1" applyFill="1" applyBorder="1" applyAlignment="1">
      <alignment horizontal="center" vertical="center"/>
    </xf>
    <xf numFmtId="3" fontId="73" fillId="0" borderId="10" xfId="0" applyNumberFormat="1" applyFont="1" applyFill="1" applyBorder="1"/>
    <xf numFmtId="10" fontId="72" fillId="0" borderId="0" xfId="4" applyNumberFormat="1" applyFont="1" applyFill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165" fontId="40" fillId="0" borderId="2" xfId="3" applyNumberFormat="1" applyFont="1" applyFill="1" applyBorder="1" applyAlignment="1">
      <alignment horizontal="right"/>
    </xf>
    <xf numFmtId="165" fontId="36" fillId="0" borderId="2" xfId="3" applyNumberFormat="1" applyFont="1" applyFill="1" applyBorder="1" applyAlignment="1">
      <alignment horizontal="right"/>
    </xf>
    <xf numFmtId="0" fontId="60" fillId="0" borderId="3" xfId="0" applyFont="1" applyFill="1" applyBorder="1" applyAlignment="1">
      <alignment horizontal="center" vertical="center" wrapText="1"/>
    </xf>
    <xf numFmtId="3" fontId="38" fillId="0" borderId="2" xfId="0" applyNumberFormat="1" applyFont="1" applyFill="1" applyBorder="1" applyAlignment="1">
      <alignment horizontal="right"/>
    </xf>
    <xf numFmtId="3" fontId="36" fillId="0" borderId="2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center"/>
    </xf>
    <xf numFmtId="0" fontId="5" fillId="0" borderId="0" xfId="3" applyFont="1" applyFill="1" applyBorder="1" applyAlignment="1"/>
    <xf numFmtId="1" fontId="7" fillId="0" borderId="2" xfId="3" applyNumberFormat="1" applyFont="1" applyFill="1" applyBorder="1" applyAlignment="1">
      <alignment horizontal="right" vertical="center"/>
    </xf>
    <xf numFmtId="1" fontId="38" fillId="0" borderId="2" xfId="3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40" fillId="0" borderId="2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36" fillId="0" borderId="0" xfId="0" applyNumberFormat="1" applyFont="1" applyFill="1" applyBorder="1" applyAlignment="1">
      <alignment horizontal="right"/>
    </xf>
    <xf numFmtId="0" fontId="36" fillId="0" borderId="0" xfId="0" applyFont="1" applyFill="1" applyBorder="1"/>
    <xf numFmtId="164" fontId="38" fillId="0" borderId="0" xfId="3" applyNumberFormat="1" applyFont="1" applyBorder="1" applyAlignment="1">
      <alignment horizontal="right"/>
    </xf>
    <xf numFmtId="0" fontId="10" fillId="0" borderId="0" xfId="0" applyFont="1" applyFill="1" applyBorder="1"/>
    <xf numFmtId="0" fontId="12" fillId="3" borderId="0" xfId="3" applyFont="1" applyFill="1" applyBorder="1" applyAlignment="1">
      <alignment horizontal="left" vertical="center"/>
    </xf>
    <xf numFmtId="0" fontId="83" fillId="0" borderId="2" xfId="0" applyFont="1" applyBorder="1"/>
    <xf numFmtId="0" fontId="83" fillId="0" borderId="3" xfId="0" applyFont="1" applyBorder="1"/>
    <xf numFmtId="0" fontId="84" fillId="0" borderId="3" xfId="0" applyFont="1" applyBorder="1"/>
    <xf numFmtId="0" fontId="86" fillId="0" borderId="3" xfId="0" applyFont="1" applyBorder="1"/>
    <xf numFmtId="0" fontId="87" fillId="0" borderId="0" xfId="0" applyFont="1"/>
    <xf numFmtId="0" fontId="8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" fontId="82" fillId="0" borderId="20" xfId="0" applyNumberFormat="1" applyFont="1" applyBorder="1" applyAlignment="1">
      <alignment horizontal="center" vertical="center"/>
    </xf>
    <xf numFmtId="3" fontId="85" fillId="0" borderId="6" xfId="0" applyNumberFormat="1" applyFont="1" applyBorder="1"/>
    <xf numFmtId="4" fontId="0" fillId="0" borderId="2" xfId="0" applyNumberFormat="1" applyBorder="1"/>
    <xf numFmtId="4" fontId="0" fillId="2" borderId="1" xfId="0" applyNumberFormat="1" applyFill="1" applyBorder="1"/>
    <xf numFmtId="4" fontId="0" fillId="0" borderId="1" xfId="0" applyNumberFormat="1" applyBorder="1"/>
    <xf numFmtId="4" fontId="0" fillId="8" borderId="32" xfId="0" applyNumberFormat="1" applyFill="1" applyBorder="1"/>
    <xf numFmtId="4" fontId="0" fillId="2" borderId="2" xfId="0" applyNumberFormat="1" applyFill="1" applyBorder="1"/>
    <xf numFmtId="4" fontId="0" fillId="8" borderId="4" xfId="0" applyNumberFormat="1" applyFill="1" applyBorder="1"/>
    <xf numFmtId="0" fontId="22" fillId="0" borderId="0" xfId="0" applyFont="1" applyAlignment="1">
      <alignment horizontal="center" vertical="center"/>
    </xf>
    <xf numFmtId="0" fontId="0" fillId="0" borderId="4" xfId="0" quotePrefix="1" applyBorder="1" applyAlignment="1">
      <alignment horizontal="left"/>
    </xf>
    <xf numFmtId="10" fontId="0" fillId="0" borderId="0" xfId="0" applyNumberFormat="1"/>
    <xf numFmtId="3" fontId="52" fillId="4" borderId="2" xfId="0" applyNumberFormat="1" applyFont="1" applyFill="1" applyBorder="1" applyAlignment="1">
      <alignment horizontal="right"/>
    </xf>
    <xf numFmtId="3" fontId="37" fillId="4" borderId="0" xfId="0" applyNumberFormat="1" applyFont="1" applyFill="1" applyBorder="1" applyAlignment="1">
      <alignment horizontal="right" vertical="center"/>
    </xf>
    <xf numFmtId="3" fontId="0" fillId="3" borderId="0" xfId="0" applyNumberFormat="1" applyFont="1" applyFill="1"/>
    <xf numFmtId="3" fontId="0" fillId="0" borderId="0" xfId="0" applyNumberFormat="1" applyFill="1"/>
    <xf numFmtId="3" fontId="27" fillId="0" borderId="0" xfId="0" applyNumberFormat="1" applyFont="1" applyFill="1" applyAlignment="1">
      <alignment horizontal="center"/>
    </xf>
    <xf numFmtId="3" fontId="32" fillId="0" borderId="0" xfId="0" applyNumberFormat="1" applyFont="1" applyFill="1"/>
    <xf numFmtId="3" fontId="25" fillId="0" borderId="2" xfId="0" applyNumberFormat="1" applyFont="1" applyFill="1" applyBorder="1"/>
    <xf numFmtId="3" fontId="54" fillId="0" borderId="2" xfId="0" applyNumberFormat="1" applyFont="1" applyFill="1" applyBorder="1"/>
    <xf numFmtId="3" fontId="54" fillId="3" borderId="11" xfId="0" applyNumberFormat="1" applyFont="1" applyFill="1" applyBorder="1"/>
    <xf numFmtId="3" fontId="54" fillId="0" borderId="0" xfId="0" applyNumberFormat="1" applyFont="1" applyFill="1" applyBorder="1"/>
    <xf numFmtId="0" fontId="25" fillId="0" borderId="5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13" xfId="0" applyFill="1" applyBorder="1"/>
    <xf numFmtId="0" fontId="23" fillId="0" borderId="22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26" fillId="0" borderId="2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4" fontId="25" fillId="3" borderId="37" xfId="0" applyNumberFormat="1" applyFont="1" applyFill="1" applyBorder="1" applyAlignment="1">
      <alignment horizontal="center"/>
    </xf>
    <xf numFmtId="0" fontId="25" fillId="0" borderId="37" xfId="0" applyFont="1" applyBorder="1" applyAlignment="1">
      <alignment horizontal="center" vertical="center"/>
    </xf>
    <xf numFmtId="0" fontId="93" fillId="0" borderId="25" xfId="0" applyFont="1" applyBorder="1" applyAlignment="1">
      <alignment horizontal="left" vertical="top"/>
    </xf>
    <xf numFmtId="0" fontId="94" fillId="0" borderId="38" xfId="0" applyFont="1" applyBorder="1" applyAlignment="1">
      <alignment horizontal="left" vertical="top"/>
    </xf>
    <xf numFmtId="0" fontId="94" fillId="0" borderId="0" xfId="0" applyFont="1" applyAlignment="1">
      <alignment horizontal="left" vertical="top"/>
    </xf>
    <xf numFmtId="0" fontId="90" fillId="0" borderId="0" xfId="0" applyFont="1" applyAlignment="1">
      <alignment horizontal="left" vertical="top"/>
    </xf>
    <xf numFmtId="0" fontId="94" fillId="0" borderId="5" xfId="0" applyFont="1" applyBorder="1" applyAlignment="1">
      <alignment horizontal="left" vertical="top"/>
    </xf>
    <xf numFmtId="0" fontId="91" fillId="0" borderId="39" xfId="1" quotePrefix="1" applyBorder="1" applyAlignment="1" applyProtection="1">
      <alignment horizontal="left" vertical="top"/>
    </xf>
    <xf numFmtId="0" fontId="91" fillId="3" borderId="0" xfId="1" applyFill="1" applyAlignment="1" applyProtection="1"/>
    <xf numFmtId="3" fontId="37" fillId="0" borderId="0" xfId="3" applyNumberFormat="1" applyFont="1" applyFill="1" applyBorder="1" applyAlignment="1">
      <alignment vertical="center"/>
    </xf>
    <xf numFmtId="3" fontId="37" fillId="0" borderId="11" xfId="3" applyNumberFormat="1" applyFont="1" applyFill="1" applyBorder="1" applyAlignment="1">
      <alignment vertical="center"/>
    </xf>
    <xf numFmtId="3" fontId="37" fillId="0" borderId="12" xfId="3" applyNumberFormat="1" applyFont="1" applyFill="1" applyBorder="1" applyAlignment="1">
      <alignment horizontal="right" vertical="center"/>
    </xf>
    <xf numFmtId="3" fontId="38" fillId="3" borderId="0" xfId="3" applyNumberFormat="1" applyFont="1" applyFill="1" applyBorder="1" applyAlignment="1">
      <alignment horizontal="right"/>
    </xf>
    <xf numFmtId="3" fontId="38" fillId="0" borderId="0" xfId="3" applyNumberFormat="1" applyFont="1" applyFill="1" applyBorder="1" applyAlignment="1">
      <alignment horizontal="right"/>
    </xf>
    <xf numFmtId="0" fontId="39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3" fontId="24" fillId="0" borderId="2" xfId="0" applyNumberFormat="1" applyFont="1" applyBorder="1"/>
    <xf numFmtId="3" fontId="30" fillId="8" borderId="4" xfId="0" applyNumberFormat="1" applyFont="1" applyFill="1" applyBorder="1"/>
    <xf numFmtId="3" fontId="0" fillId="8" borderId="4" xfId="0" applyNumberFormat="1" applyFill="1" applyBorder="1"/>
    <xf numFmtId="3" fontId="0" fillId="8" borderId="4" xfId="0" applyNumberFormat="1" applyFill="1" applyBorder="1" applyAlignment="1"/>
    <xf numFmtId="3" fontId="25" fillId="2" borderId="3" xfId="0" applyNumberFormat="1" applyFont="1" applyFill="1" applyBorder="1"/>
    <xf numFmtId="3" fontId="27" fillId="0" borderId="3" xfId="0" applyNumberFormat="1" applyFont="1" applyFill="1" applyBorder="1"/>
    <xf numFmtId="3" fontId="25" fillId="8" borderId="40" xfId="0" applyNumberFormat="1" applyFont="1" applyFill="1" applyBorder="1"/>
    <xf numFmtId="3" fontId="23" fillId="2" borderId="41" xfId="0" applyNumberFormat="1" applyFont="1" applyFill="1" applyBorder="1"/>
    <xf numFmtId="3" fontId="28" fillId="0" borderId="41" xfId="0" applyNumberFormat="1" applyFont="1" applyFill="1" applyBorder="1"/>
    <xf numFmtId="3" fontId="23" fillId="8" borderId="42" xfId="0" applyNumberFormat="1" applyFont="1" applyFill="1" applyBorder="1"/>
    <xf numFmtId="3" fontId="23" fillId="8" borderId="43" xfId="0" applyNumberFormat="1" applyFont="1" applyFill="1" applyBorder="1"/>
    <xf numFmtId="3" fontId="25" fillId="3" borderId="44" xfId="0" applyNumberFormat="1" applyFont="1" applyFill="1" applyBorder="1"/>
    <xf numFmtId="3" fontId="25" fillId="8" borderId="45" xfId="0" applyNumberFormat="1" applyFont="1" applyFill="1" applyBorder="1"/>
    <xf numFmtId="3" fontId="27" fillId="0" borderId="3" xfId="0" applyNumberFormat="1" applyFont="1" applyBorder="1"/>
    <xf numFmtId="3" fontId="25" fillId="0" borderId="40" xfId="0" applyNumberFormat="1" applyFont="1" applyBorder="1"/>
    <xf numFmtId="0" fontId="91" fillId="0" borderId="0" xfId="1" quotePrefix="1" applyAlignment="1" applyProtection="1"/>
    <xf numFmtId="0" fontId="91" fillId="0" borderId="32" xfId="1" applyBorder="1" applyAlignment="1" applyProtection="1"/>
    <xf numFmtId="0" fontId="91" fillId="0" borderId="46" xfId="1" quotePrefix="1" applyBorder="1" applyAlignment="1" applyProtection="1">
      <alignment horizontal="left" vertical="top"/>
    </xf>
    <xf numFmtId="0" fontId="91" fillId="0" borderId="47" xfId="1" quotePrefix="1" applyBorder="1" applyAlignment="1" applyProtection="1">
      <alignment horizontal="left" vertical="top"/>
    </xf>
    <xf numFmtId="0" fontId="91" fillId="0" borderId="47" xfId="1" applyBorder="1" applyAlignment="1" applyProtection="1">
      <alignment horizontal="left" vertical="top"/>
    </xf>
    <xf numFmtId="0" fontId="91" fillId="0" borderId="0" xfId="1" applyAlignment="1" applyProtection="1"/>
    <xf numFmtId="0" fontId="91" fillId="0" borderId="0" xfId="1" applyBorder="1" applyAlignment="1" applyProtection="1"/>
    <xf numFmtId="0" fontId="91" fillId="3" borderId="0" xfId="1" applyFill="1" applyBorder="1" applyAlignment="1" applyProtection="1"/>
    <xf numFmtId="0" fontId="18" fillId="0" borderId="0" xfId="0" applyFont="1" applyAlignment="1"/>
    <xf numFmtId="0" fontId="91" fillId="0" borderId="48" xfId="1" quotePrefix="1" applyBorder="1" applyAlignment="1" applyProtection="1">
      <alignment horizontal="left" vertical="top"/>
    </xf>
    <xf numFmtId="0" fontId="47" fillId="3" borderId="0" xfId="0" applyFont="1" applyFill="1" applyBorder="1" applyAlignment="1"/>
    <xf numFmtId="49" fontId="44" fillId="0" borderId="0" xfId="0" applyNumberFormat="1" applyFont="1" applyFill="1" applyAlignment="1"/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0" fillId="11" borderId="6" xfId="0" applyFill="1" applyBorder="1"/>
    <xf numFmtId="0" fontId="0" fillId="11" borderId="2" xfId="0" applyFill="1" applyBorder="1"/>
    <xf numFmtId="0" fontId="36" fillId="11" borderId="2" xfId="3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3" fontId="0" fillId="10" borderId="2" xfId="0" applyNumberFormat="1" applyFill="1" applyBorder="1"/>
    <xf numFmtId="0" fontId="36" fillId="0" borderId="0" xfId="0" applyFont="1" applyFill="1"/>
    <xf numFmtId="0" fontId="91" fillId="0" borderId="0" xfId="1" applyAlignment="1" applyProtection="1">
      <alignment horizontal="center" vertical="center"/>
    </xf>
    <xf numFmtId="0" fontId="91" fillId="0" borderId="0" xfId="1" applyAlignment="1" applyProtection="1">
      <alignment horizontal="left" vertical="center"/>
    </xf>
    <xf numFmtId="0" fontId="38" fillId="4" borderId="4" xfId="0" applyNumberFormat="1" applyFont="1" applyFill="1" applyBorder="1" applyAlignment="1">
      <alignment horizontal="right"/>
    </xf>
    <xf numFmtId="3" fontId="36" fillId="2" borderId="4" xfId="0" applyNumberFormat="1" applyFont="1" applyFill="1" applyBorder="1" applyAlignment="1">
      <alignment horizontal="right"/>
    </xf>
    <xf numFmtId="3" fontId="37" fillId="2" borderId="51" xfId="0" applyNumberFormat="1" applyFont="1" applyFill="1" applyBorder="1" applyAlignment="1">
      <alignment horizontal="right"/>
    </xf>
    <xf numFmtId="3" fontId="38" fillId="2" borderId="4" xfId="0" applyNumberFormat="1" applyFont="1" applyFill="1" applyBorder="1" applyAlignment="1">
      <alignment horizontal="right"/>
    </xf>
    <xf numFmtId="3" fontId="37" fillId="2" borderId="52" xfId="0" applyNumberFormat="1" applyFont="1" applyFill="1" applyBorder="1" applyAlignment="1">
      <alignment horizontal="right"/>
    </xf>
    <xf numFmtId="0" fontId="60" fillId="8" borderId="40" xfId="0" applyFont="1" applyFill="1" applyBorder="1" applyAlignment="1">
      <alignment horizontal="center" vertical="center" wrapText="1"/>
    </xf>
    <xf numFmtId="4" fontId="0" fillId="10" borderId="2" xfId="0" applyNumberFormat="1" applyFill="1" applyBorder="1"/>
    <xf numFmtId="49" fontId="0" fillId="0" borderId="0" xfId="0" applyNumberFormat="1" applyBorder="1"/>
    <xf numFmtId="49" fontId="29" fillId="5" borderId="0" xfId="0" applyNumberFormat="1" applyFont="1" applyFill="1"/>
    <xf numFmtId="49" fontId="22" fillId="0" borderId="0" xfId="0" applyNumberFormat="1" applyFont="1"/>
    <xf numFmtId="49" fontId="0" fillId="4" borderId="0" xfId="0" applyNumberFormat="1" applyFill="1"/>
    <xf numFmtId="49" fontId="22" fillId="0" borderId="0" xfId="0" applyNumberFormat="1" applyFont="1" applyBorder="1" applyAlignment="1">
      <alignment horizontal="center"/>
    </xf>
    <xf numFmtId="49" fontId="29" fillId="5" borderId="0" xfId="0" applyNumberFormat="1" applyFont="1" applyFill="1" applyBorder="1" applyAlignment="1">
      <alignment horizontal="left"/>
    </xf>
    <xf numFmtId="49" fontId="29" fillId="5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Fill="1"/>
    <xf numFmtId="0" fontId="1" fillId="0" borderId="0" xfId="0" applyFont="1" applyAlignment="1">
      <alignment vertical="center"/>
    </xf>
    <xf numFmtId="49" fontId="35" fillId="0" borderId="0" xfId="3" applyNumberFormat="1" applyFont="1" applyBorder="1" applyAlignment="1">
      <alignment horizontal="left"/>
    </xf>
    <xf numFmtId="0" fontId="11" fillId="0" borderId="0" xfId="3" applyFont="1" applyFill="1" applyBorder="1" applyAlignment="1">
      <alignment horizontal="left" vertical="center"/>
    </xf>
    <xf numFmtId="49" fontId="30" fillId="3" borderId="0" xfId="3" applyNumberFormat="1" applyFont="1" applyFill="1" applyBorder="1" applyAlignment="1">
      <alignment horizontal="center"/>
    </xf>
    <xf numFmtId="49" fontId="36" fillId="3" borderId="0" xfId="3" applyNumberFormat="1" applyFont="1" applyFill="1" applyBorder="1" applyAlignment="1">
      <alignment horizontal="center"/>
    </xf>
    <xf numFmtId="49" fontId="36" fillId="3" borderId="0" xfId="3" applyNumberFormat="1" applyFont="1" applyFill="1" applyBorder="1" applyAlignment="1">
      <alignment horizontal="left"/>
    </xf>
    <xf numFmtId="49" fontId="36" fillId="0" borderId="0" xfId="3" applyNumberFormat="1" applyFont="1" applyFill="1" applyBorder="1" applyAlignment="1">
      <alignment horizontal="center"/>
    </xf>
    <xf numFmtId="49" fontId="25" fillId="0" borderId="0" xfId="0" applyNumberFormat="1" applyFont="1"/>
    <xf numFmtId="49" fontId="22" fillId="0" borderId="0" xfId="0" applyNumberFormat="1" applyFont="1" applyAlignment="1">
      <alignment horizontal="left"/>
    </xf>
    <xf numFmtId="49" fontId="92" fillId="0" borderId="0" xfId="0" applyNumberFormat="1" applyFont="1"/>
    <xf numFmtId="49" fontId="10" fillId="3" borderId="0" xfId="3" applyNumberFormat="1" applyFont="1" applyFill="1" applyBorder="1" applyAlignment="1">
      <alignment horizontal="left" vertical="center"/>
    </xf>
    <xf numFmtId="49" fontId="39" fillId="3" borderId="0" xfId="3" applyNumberFormat="1" applyFont="1" applyFill="1" applyBorder="1" applyAlignment="1">
      <alignment horizontal="left" vertical="center"/>
    </xf>
    <xf numFmtId="49" fontId="11" fillId="3" borderId="0" xfId="3" applyNumberFormat="1" applyFont="1" applyFill="1" applyBorder="1" applyAlignment="1">
      <alignment horizontal="left"/>
    </xf>
    <xf numFmtId="49" fontId="11" fillId="3" borderId="0" xfId="3" applyNumberFormat="1" applyFont="1" applyFill="1" applyBorder="1"/>
    <xf numFmtId="49" fontId="36" fillId="3" borderId="0" xfId="3" applyNumberFormat="1" applyFont="1" applyFill="1" applyBorder="1"/>
    <xf numFmtId="49" fontId="10" fillId="3" borderId="0" xfId="3" applyNumberFormat="1" applyFont="1" applyFill="1" applyBorder="1" applyAlignment="1"/>
    <xf numFmtId="49" fontId="37" fillId="3" borderId="0" xfId="3" applyNumberFormat="1" applyFont="1" applyFill="1" applyBorder="1" applyAlignment="1"/>
    <xf numFmtId="49" fontId="11" fillId="3" borderId="0" xfId="3" applyNumberFormat="1" applyFont="1" applyFill="1" applyBorder="1" applyAlignment="1"/>
    <xf numFmtId="49" fontId="36" fillId="3" borderId="0" xfId="3" applyNumberFormat="1" applyFont="1" applyFill="1" applyBorder="1" applyAlignment="1"/>
    <xf numFmtId="49" fontId="10" fillId="3" borderId="0" xfId="3" applyNumberFormat="1" applyFont="1" applyFill="1" applyBorder="1" applyAlignment="1">
      <alignment horizontal="left" vertical="top"/>
    </xf>
    <xf numFmtId="49" fontId="37" fillId="3" borderId="0" xfId="3" applyNumberFormat="1" applyFont="1" applyFill="1" applyBorder="1" applyAlignment="1">
      <alignment horizontal="left" vertical="top"/>
    </xf>
    <xf numFmtId="49" fontId="11" fillId="3" borderId="0" xfId="3" applyNumberFormat="1" applyFont="1" applyFill="1" applyBorder="1" applyAlignment="1">
      <alignment horizontal="left" vertical="center"/>
    </xf>
    <xf numFmtId="49" fontId="37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vertical="center"/>
    </xf>
    <xf numFmtId="49" fontId="11" fillId="3" borderId="0" xfId="3" applyNumberFormat="1" applyFont="1" applyFill="1" applyBorder="1" applyAlignment="1">
      <alignment vertical="center"/>
    </xf>
    <xf numFmtId="49" fontId="12" fillId="3" borderId="0" xfId="3" applyNumberFormat="1" applyFont="1" applyFill="1" applyBorder="1" applyAlignment="1">
      <alignment vertical="center"/>
    </xf>
    <xf numFmtId="49" fontId="10" fillId="3" borderId="0" xfId="3" applyNumberFormat="1" applyFont="1" applyFill="1" applyBorder="1" applyAlignment="1">
      <alignment horizontal="left"/>
    </xf>
    <xf numFmtId="49" fontId="10" fillId="3" borderId="0" xfId="3" applyNumberFormat="1" applyFont="1" applyFill="1" applyBorder="1"/>
    <xf numFmtId="49" fontId="35" fillId="4" borderId="0" xfId="3" applyNumberFormat="1" applyFont="1" applyFill="1" applyBorder="1"/>
    <xf numFmtId="49" fontId="36" fillId="4" borderId="0" xfId="3" applyNumberFormat="1" applyFont="1" applyFill="1" applyBorder="1"/>
    <xf numFmtId="49" fontId="35" fillId="3" borderId="0" xfId="3" applyNumberFormat="1" applyFont="1" applyFill="1" applyBorder="1"/>
    <xf numFmtId="49" fontId="37" fillId="3" borderId="0" xfId="3" applyNumberFormat="1" applyFont="1" applyFill="1" applyBorder="1"/>
    <xf numFmtId="49" fontId="46" fillId="3" borderId="0" xfId="3" applyNumberFormat="1" applyFont="1" applyFill="1" applyBorder="1"/>
    <xf numFmtId="49" fontId="46" fillId="4" borderId="0" xfId="3" applyNumberFormat="1" applyFont="1" applyFill="1" applyBorder="1"/>
    <xf numFmtId="49" fontId="37" fillId="3" borderId="0" xfId="3" applyNumberFormat="1" applyFont="1" applyFill="1" applyBorder="1" applyAlignment="1">
      <alignment horizontal="center" vertical="center"/>
    </xf>
    <xf numFmtId="49" fontId="35" fillId="11" borderId="0" xfId="3" applyNumberFormat="1" applyFont="1" applyFill="1" applyBorder="1"/>
    <xf numFmtId="0" fontId="43" fillId="11" borderId="2" xfId="3" applyNumberFormat="1" applyFont="1" applyFill="1" applyBorder="1" applyAlignment="1">
      <alignment horizontal="right"/>
    </xf>
    <xf numFmtId="0" fontId="12" fillId="11" borderId="2" xfId="3" applyNumberFormat="1" applyFont="1" applyFill="1" applyBorder="1" applyAlignment="1">
      <alignment horizontal="right"/>
    </xf>
    <xf numFmtId="49" fontId="38" fillId="3" borderId="0" xfId="3" applyNumberFormat="1" applyFont="1" applyFill="1" applyBorder="1" applyAlignment="1">
      <alignment horizontal="left"/>
    </xf>
    <xf numFmtId="49" fontId="61" fillId="3" borderId="0" xfId="3" applyNumberFormat="1" applyFont="1" applyFill="1" applyBorder="1" applyAlignment="1"/>
    <xf numFmtId="49" fontId="61" fillId="3" borderId="0" xfId="3" applyNumberFormat="1" applyFont="1" applyFill="1" applyBorder="1" applyAlignment="1">
      <alignment vertical="center"/>
    </xf>
    <xf numFmtId="49" fontId="38" fillId="3" borderId="0" xfId="3" applyNumberFormat="1" applyFont="1" applyFill="1" applyBorder="1"/>
    <xf numFmtId="49" fontId="14" fillId="3" borderId="0" xfId="3" applyNumberFormat="1" applyFont="1" applyFill="1" applyBorder="1" applyAlignment="1"/>
    <xf numFmtId="49" fontId="38" fillId="4" borderId="0" xfId="3" applyNumberFormat="1" applyFont="1" applyFill="1" applyBorder="1" applyAlignment="1">
      <alignment horizontal="left"/>
    </xf>
    <xf numFmtId="49" fontId="37" fillId="3" borderId="0" xfId="3" applyNumberFormat="1" applyFont="1" applyFill="1" applyBorder="1" applyAlignment="1">
      <alignment vertical="center"/>
    </xf>
    <xf numFmtId="49" fontId="36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11" fillId="3" borderId="0" xfId="0" applyFont="1" applyFill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12" borderId="2" xfId="0" applyNumberFormat="1" applyFill="1" applyBorder="1"/>
    <xf numFmtId="3" fontId="25" fillId="12" borderId="40" xfId="0" applyNumberFormat="1" applyFont="1" applyFill="1" applyBorder="1"/>
    <xf numFmtId="0" fontId="92" fillId="0" borderId="0" xfId="0" applyFont="1" applyAlignment="1">
      <alignment horizontal="center" vertical="center"/>
    </xf>
    <xf numFmtId="0" fontId="92" fillId="0" borderId="0" xfId="0" applyFont="1"/>
    <xf numFmtId="0" fontId="0" fillId="0" borderId="0" xfId="0" applyFont="1" applyFill="1" applyBorder="1"/>
    <xf numFmtId="0" fontId="91" fillId="0" borderId="55" xfId="1" quotePrefix="1" applyBorder="1" applyAlignment="1" applyProtection="1">
      <alignment horizontal="left" vertical="top"/>
    </xf>
    <xf numFmtId="3" fontId="25" fillId="10" borderId="3" xfId="0" applyNumberFormat="1" applyFont="1" applyFill="1" applyBorder="1"/>
    <xf numFmtId="3" fontId="28" fillId="0" borderId="41" xfId="0" applyNumberFormat="1" applyFont="1" applyBorder="1"/>
    <xf numFmtId="0" fontId="91" fillId="0" borderId="0" xfId="1" applyBorder="1" applyAlignment="1" applyProtection="1">
      <alignment horizontal="left"/>
    </xf>
    <xf numFmtId="0" fontId="28" fillId="13" borderId="1" xfId="0" applyFont="1" applyFill="1" applyBorder="1"/>
    <xf numFmtId="0" fontId="0" fillId="13" borderId="2" xfId="0" applyFill="1" applyBorder="1"/>
    <xf numFmtId="0" fontId="28" fillId="13" borderId="2" xfId="0" applyFont="1" applyFill="1" applyBorder="1"/>
    <xf numFmtId="0" fontId="23" fillId="13" borderId="10" xfId="0" applyFont="1" applyFill="1" applyBorder="1" applyAlignment="1">
      <alignment horizontal="center"/>
    </xf>
    <xf numFmtId="0" fontId="0" fillId="13" borderId="4" xfId="0" applyFill="1" applyBorder="1"/>
    <xf numFmtId="0" fontId="25" fillId="13" borderId="3" xfId="0" applyFont="1" applyFill="1" applyBorder="1"/>
    <xf numFmtId="0" fontId="71" fillId="13" borderId="2" xfId="0" applyFont="1" applyFill="1" applyBorder="1"/>
    <xf numFmtId="0" fontId="71" fillId="13" borderId="10" xfId="0" applyFont="1" applyFill="1" applyBorder="1"/>
    <xf numFmtId="0" fontId="25" fillId="13" borderId="3" xfId="0" applyFont="1" applyFill="1" applyBorder="1" applyAlignment="1">
      <alignment horizontal="right"/>
    </xf>
    <xf numFmtId="0" fontId="25" fillId="13" borderId="3" xfId="0" applyFont="1" applyFill="1" applyBorder="1" applyAlignment="1">
      <alignment vertical="center"/>
    </xf>
    <xf numFmtId="0" fontId="23" fillId="13" borderId="2" xfId="0" applyFont="1" applyFill="1" applyBorder="1"/>
    <xf numFmtId="0" fontId="70" fillId="13" borderId="2" xfId="0" applyFont="1" applyFill="1" applyBorder="1"/>
    <xf numFmtId="0" fontId="75" fillId="13" borderId="3" xfId="0" applyFont="1" applyFill="1" applyBorder="1" applyAlignment="1">
      <alignment vertical="center"/>
    </xf>
    <xf numFmtId="0" fontId="0" fillId="13" borderId="10" xfId="0" applyFill="1" applyBorder="1"/>
    <xf numFmtId="0" fontId="55" fillId="13" borderId="10" xfId="0" applyFont="1" applyFill="1" applyBorder="1" applyAlignment="1">
      <alignment vertical="center"/>
    </xf>
    <xf numFmtId="0" fontId="0" fillId="13" borderId="1" xfId="0" applyFill="1" applyBorder="1"/>
    <xf numFmtId="0" fontId="87" fillId="13" borderId="2" xfId="0" applyFont="1" applyFill="1" applyBorder="1"/>
    <xf numFmtId="0" fontId="32" fillId="13" borderId="2" xfId="0" applyFont="1" applyFill="1" applyBorder="1"/>
    <xf numFmtId="0" fontId="23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11" fillId="11" borderId="0" xfId="3" applyFont="1" applyFill="1" applyBorder="1"/>
    <xf numFmtId="165" fontId="12" fillId="11" borderId="2" xfId="3" applyNumberFormat="1" applyFont="1" applyFill="1" applyBorder="1" applyAlignment="1">
      <alignment horizontal="right"/>
    </xf>
    <xf numFmtId="0" fontId="40" fillId="13" borderId="2" xfId="3" applyNumberFormat="1" applyFont="1" applyFill="1" applyBorder="1" applyAlignment="1">
      <alignment horizontal="right"/>
    </xf>
    <xf numFmtId="0" fontId="12" fillId="13" borderId="2" xfId="3" applyFont="1" applyFill="1" applyBorder="1"/>
    <xf numFmtId="0" fontId="11" fillId="13" borderId="2" xfId="3" applyNumberFormat="1" applyFont="1" applyFill="1" applyBorder="1" applyAlignment="1">
      <alignment horizontal="right"/>
    </xf>
    <xf numFmtId="0" fontId="61" fillId="13" borderId="13" xfId="3" applyFont="1" applyFill="1" applyBorder="1" applyAlignment="1">
      <alignment horizontal="right"/>
    </xf>
    <xf numFmtId="0" fontId="77" fillId="13" borderId="2" xfId="0" applyFont="1" applyFill="1" applyBorder="1"/>
    <xf numFmtId="0" fontId="61" fillId="13" borderId="1" xfId="3" applyFont="1" applyFill="1" applyBorder="1" applyAlignment="1">
      <alignment horizontal="center" vertical="center" wrapText="1"/>
    </xf>
    <xf numFmtId="0" fontId="77" fillId="13" borderId="2" xfId="0" applyFont="1" applyFill="1" applyBorder="1" applyAlignment="1">
      <alignment horizontal="right"/>
    </xf>
    <xf numFmtId="0" fontId="97" fillId="13" borderId="2" xfId="0" applyFont="1" applyFill="1" applyBorder="1"/>
    <xf numFmtId="0" fontId="55" fillId="13" borderId="3" xfId="0" applyFont="1" applyFill="1" applyBorder="1"/>
    <xf numFmtId="0" fontId="0" fillId="13" borderId="2" xfId="0" applyFill="1" applyBorder="1" applyAlignment="1">
      <alignment horizontal="right" vertical="center"/>
    </xf>
    <xf numFmtId="0" fontId="71" fillId="13" borderId="2" xfId="0" applyFont="1" applyFill="1" applyBorder="1" applyAlignment="1">
      <alignment horizontal="right" vertical="center"/>
    </xf>
    <xf numFmtId="0" fontId="32" fillId="13" borderId="2" xfId="0" applyFont="1" applyFill="1" applyBorder="1" applyAlignment="1">
      <alignment horizontal="right" vertical="center"/>
    </xf>
    <xf numFmtId="0" fontId="79" fillId="13" borderId="2" xfId="0" applyFont="1" applyFill="1" applyBorder="1"/>
    <xf numFmtId="1" fontId="40" fillId="0" borderId="2" xfId="3" applyNumberFormat="1" applyFont="1" applyFill="1" applyBorder="1" applyAlignment="1">
      <alignment horizontal="right" vertical="center"/>
    </xf>
    <xf numFmtId="1" fontId="23" fillId="13" borderId="2" xfId="0" applyNumberFormat="1" applyFont="1" applyFill="1" applyBorder="1" applyAlignment="1">
      <alignment horizontal="right" vertical="center"/>
    </xf>
    <xf numFmtId="0" fontId="14" fillId="3" borderId="0" xfId="3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32" fillId="13" borderId="57" xfId="0" applyFont="1" applyFill="1" applyBorder="1"/>
    <xf numFmtId="0" fontId="32" fillId="13" borderId="14" xfId="0" applyFont="1" applyFill="1" applyBorder="1"/>
    <xf numFmtId="0" fontId="60" fillId="13" borderId="30" xfId="0" applyFont="1" applyFill="1" applyBorder="1"/>
    <xf numFmtId="0" fontId="31" fillId="13" borderId="2" xfId="0" applyFont="1" applyFill="1" applyBorder="1"/>
    <xf numFmtId="0" fontId="25" fillId="13" borderId="8" xfId="0" applyFont="1" applyFill="1" applyBorder="1"/>
    <xf numFmtId="0" fontId="98" fillId="13" borderId="2" xfId="0" applyFont="1" applyFill="1" applyBorder="1" applyAlignment="1">
      <alignment horizontal="right" vertical="center"/>
    </xf>
    <xf numFmtId="3" fontId="32" fillId="13" borderId="2" xfId="0" applyNumberFormat="1" applyFont="1" applyFill="1" applyBorder="1"/>
    <xf numFmtId="3" fontId="0" fillId="13" borderId="2" xfId="0" applyNumberFormat="1" applyFill="1" applyBorder="1"/>
    <xf numFmtId="3" fontId="10" fillId="13" borderId="2" xfId="0" applyNumberFormat="1" applyFont="1" applyFill="1" applyBorder="1" applyAlignment="1">
      <alignment horizontal="right"/>
    </xf>
    <xf numFmtId="3" fontId="36" fillId="13" borderId="2" xfId="0" applyNumberFormat="1" applyFont="1" applyFill="1" applyBorder="1" applyAlignment="1">
      <alignment horizontal="right"/>
    </xf>
    <xf numFmtId="3" fontId="40" fillId="13" borderId="2" xfId="0" applyNumberFormat="1" applyFont="1" applyFill="1" applyBorder="1" applyAlignment="1">
      <alignment horizontal="right"/>
    </xf>
    <xf numFmtId="3" fontId="47" fillId="13" borderId="2" xfId="0" applyNumberFormat="1" applyFont="1" applyFill="1" applyBorder="1" applyAlignment="1">
      <alignment horizontal="right" vertical="center"/>
    </xf>
    <xf numFmtId="10" fontId="45" fillId="13" borderId="3" xfId="4" applyNumberFormat="1" applyFont="1" applyFill="1" applyBorder="1" applyAlignment="1">
      <alignment horizontal="right" vertical="center"/>
    </xf>
    <xf numFmtId="3" fontId="40" fillId="13" borderId="2" xfId="4" applyNumberFormat="1" applyFont="1" applyFill="1" applyBorder="1" applyAlignment="1">
      <alignment horizontal="right" vertical="center"/>
    </xf>
    <xf numFmtId="3" fontId="10" fillId="13" borderId="3" xfId="0" applyNumberFormat="1" applyFont="1" applyFill="1" applyBorder="1" applyAlignment="1">
      <alignment horizontal="right"/>
    </xf>
    <xf numFmtId="0" fontId="0" fillId="13" borderId="13" xfId="0" applyFill="1" applyBorder="1"/>
    <xf numFmtId="49" fontId="10" fillId="0" borderId="0" xfId="0" applyNumberFormat="1" applyFont="1" applyFill="1" applyBorder="1"/>
    <xf numFmtId="3" fontId="35" fillId="13" borderId="2" xfId="0" applyNumberFormat="1" applyFont="1" applyFill="1" applyBorder="1"/>
    <xf numFmtId="3" fontId="10" fillId="13" borderId="2" xfId="0" applyNumberFormat="1" applyFont="1" applyFill="1" applyBorder="1"/>
    <xf numFmtId="3" fontId="11" fillId="13" borderId="2" xfId="0" applyNumberFormat="1" applyFont="1" applyFill="1" applyBorder="1"/>
    <xf numFmtId="3" fontId="10" fillId="13" borderId="10" xfId="0" applyNumberFormat="1" applyFont="1" applyFill="1" applyBorder="1"/>
    <xf numFmtId="0" fontId="37" fillId="13" borderId="13" xfId="0" applyFont="1" applyFill="1" applyBorder="1" applyAlignment="1">
      <alignment horizontal="center"/>
    </xf>
    <xf numFmtId="3" fontId="37" fillId="13" borderId="2" xfId="0" applyNumberFormat="1" applyFont="1" applyFill="1" applyBorder="1" applyAlignment="1">
      <alignment horizontal="center"/>
    </xf>
    <xf numFmtId="3" fontId="37" fillId="13" borderId="8" xfId="0" applyNumberFormat="1" applyFont="1" applyFill="1" applyBorder="1" applyAlignment="1">
      <alignment horizontal="right"/>
    </xf>
    <xf numFmtId="3" fontId="37" fillId="13" borderId="13" xfId="0" applyNumberFormat="1" applyFont="1" applyFill="1" applyBorder="1" applyAlignment="1">
      <alignment horizontal="right"/>
    </xf>
    <xf numFmtId="3" fontId="37" fillId="13" borderId="2" xfId="0" applyNumberFormat="1" applyFont="1" applyFill="1" applyBorder="1" applyAlignment="1">
      <alignment horizontal="right"/>
    </xf>
    <xf numFmtId="3" fontId="37" fillId="13" borderId="18" xfId="0" applyNumberFormat="1" applyFont="1" applyFill="1" applyBorder="1" applyAlignment="1">
      <alignment horizontal="right"/>
    </xf>
    <xf numFmtId="0" fontId="0" fillId="13" borderId="2" xfId="0" applyFont="1" applyFill="1" applyBorder="1" applyAlignment="1">
      <alignment vertical="center"/>
    </xf>
    <xf numFmtId="3" fontId="25" fillId="13" borderId="13" xfId="0" applyNumberFormat="1" applyFont="1" applyFill="1" applyBorder="1" applyAlignment="1">
      <alignment horizontal="right" vertical="center"/>
    </xf>
    <xf numFmtId="3" fontId="0" fillId="13" borderId="2" xfId="0" applyNumberFormat="1" applyFont="1" applyFill="1" applyBorder="1"/>
    <xf numFmtId="3" fontId="37" fillId="13" borderId="13" xfId="0" applyNumberFormat="1" applyFont="1" applyFill="1" applyBorder="1" applyAlignment="1">
      <alignment horizontal="right" vertical="center"/>
    </xf>
    <xf numFmtId="3" fontId="75" fillId="13" borderId="2" xfId="0" applyNumberFormat="1" applyFont="1" applyFill="1" applyBorder="1"/>
    <xf numFmtId="3" fontId="31" fillId="13" borderId="2" xfId="0" applyNumberFormat="1" applyFont="1" applyFill="1" applyBorder="1"/>
    <xf numFmtId="3" fontId="25" fillId="13" borderId="2" xfId="0" applyNumberFormat="1" applyFont="1" applyFill="1" applyBorder="1"/>
    <xf numFmtId="0" fontId="77" fillId="13" borderId="3" xfId="0" applyFont="1" applyFill="1" applyBorder="1"/>
    <xf numFmtId="0" fontId="77" fillId="13" borderId="3" xfId="0" applyFont="1" applyFill="1" applyBorder="1" applyAlignment="1">
      <alignment vertical="center"/>
    </xf>
    <xf numFmtId="0" fontId="61" fillId="13" borderId="3" xfId="3" applyFont="1" applyFill="1" applyBorder="1" applyAlignment="1">
      <alignment horizontal="right" vertical="center" wrapText="1"/>
    </xf>
    <xf numFmtId="0" fontId="6" fillId="13" borderId="13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3" fontId="15" fillId="13" borderId="10" xfId="0" applyNumberFormat="1" applyFont="1" applyFill="1" applyBorder="1"/>
    <xf numFmtId="0" fontId="97" fillId="0" borderId="0" xfId="0" applyFont="1"/>
    <xf numFmtId="0" fontId="95" fillId="0" borderId="0" xfId="0" applyFont="1"/>
    <xf numFmtId="0" fontId="99" fillId="0" borderId="0" xfId="0" applyFont="1"/>
    <xf numFmtId="0" fontId="0" fillId="11" borderId="24" xfId="0" applyFill="1" applyBorder="1"/>
    <xf numFmtId="0" fontId="0" fillId="11" borderId="0" xfId="0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95" fillId="13" borderId="0" xfId="0" applyFont="1" applyFill="1"/>
    <xf numFmtId="165" fontId="12" fillId="11" borderId="2" xfId="3" applyNumberFormat="1" applyFont="1" applyFill="1" applyBorder="1" applyAlignment="1">
      <alignment horizontal="right" vertical="center"/>
    </xf>
    <xf numFmtId="3" fontId="38" fillId="0" borderId="2" xfId="3" applyNumberFormat="1" applyFont="1" applyFill="1" applyBorder="1" applyAlignment="1">
      <alignment horizontal="right"/>
    </xf>
    <xf numFmtId="3" fontId="36" fillId="0" borderId="2" xfId="3" applyNumberFormat="1" applyFont="1" applyFill="1" applyBorder="1" applyAlignment="1">
      <alignment horizontal="right"/>
    </xf>
    <xf numFmtId="3" fontId="38" fillId="0" borderId="10" xfId="3" applyNumberFormat="1" applyFont="1" applyFill="1" applyBorder="1" applyAlignment="1">
      <alignment horizontal="right"/>
    </xf>
    <xf numFmtId="3" fontId="38" fillId="11" borderId="0" xfId="3" applyNumberFormat="1" applyFont="1" applyFill="1" applyBorder="1" applyAlignment="1">
      <alignment horizontal="right"/>
    </xf>
    <xf numFmtId="3" fontId="40" fillId="0" borderId="2" xfId="0" applyNumberFormat="1" applyFont="1" applyFill="1" applyBorder="1" applyAlignment="1">
      <alignment horizontal="right"/>
    </xf>
    <xf numFmtId="3" fontId="12" fillId="0" borderId="2" xfId="0" applyNumberFormat="1" applyFont="1" applyFill="1" applyBorder="1" applyAlignment="1">
      <alignment horizontal="right"/>
    </xf>
    <xf numFmtId="3" fontId="40" fillId="0" borderId="1" xfId="4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/>
    </xf>
    <xf numFmtId="0" fontId="37" fillId="0" borderId="13" xfId="0" applyFont="1" applyFill="1" applyBorder="1" applyAlignment="1">
      <alignment horizontal="center"/>
    </xf>
    <xf numFmtId="3" fontId="38" fillId="0" borderId="2" xfId="0" applyNumberFormat="1" applyFont="1" applyFill="1" applyBorder="1"/>
    <xf numFmtId="3" fontId="37" fillId="0" borderId="8" xfId="0" applyNumberFormat="1" applyFont="1" applyFill="1" applyBorder="1" applyAlignment="1">
      <alignment horizontal="right"/>
    </xf>
    <xf numFmtId="3" fontId="37" fillId="0" borderId="18" xfId="0" applyNumberFormat="1" applyFont="1" applyFill="1" applyBorder="1" applyAlignment="1">
      <alignment horizontal="right"/>
    </xf>
    <xf numFmtId="3" fontId="37" fillId="0" borderId="8" xfId="0" applyNumberFormat="1" applyFont="1" applyFill="1" applyBorder="1" applyAlignment="1">
      <alignment horizontal="right" vertical="center"/>
    </xf>
    <xf numFmtId="3" fontId="52" fillId="0" borderId="1" xfId="0" applyNumberFormat="1" applyFont="1" applyFill="1" applyBorder="1" applyAlignment="1">
      <alignment horizontal="center" vertical="center"/>
    </xf>
    <xf numFmtId="3" fontId="52" fillId="0" borderId="13" xfId="0" applyNumberFormat="1" applyFont="1" applyFill="1" applyBorder="1" applyAlignment="1">
      <alignment horizontal="right" vertical="center"/>
    </xf>
    <xf numFmtId="3" fontId="52" fillId="0" borderId="2" xfId="0" applyNumberFormat="1" applyFont="1" applyFill="1" applyBorder="1" applyAlignment="1">
      <alignment horizontal="right"/>
    </xf>
    <xf numFmtId="3" fontId="52" fillId="11" borderId="4" xfId="0" applyNumberFormat="1" applyFont="1" applyFill="1" applyBorder="1" applyAlignment="1">
      <alignment horizontal="right" vertical="center"/>
    </xf>
    <xf numFmtId="3" fontId="10" fillId="13" borderId="3" xfId="0" applyNumberFormat="1" applyFont="1" applyFill="1" applyBorder="1"/>
    <xf numFmtId="1" fontId="0" fillId="0" borderId="4" xfId="0" applyNumberFormat="1" applyBorder="1" applyAlignment="1">
      <alignment horizontal="center"/>
    </xf>
    <xf numFmtId="0" fontId="36" fillId="0" borderId="0" xfId="3" applyFont="1" applyFill="1" applyAlignment="1"/>
    <xf numFmtId="0" fontId="14" fillId="3" borderId="0" xfId="3" applyFont="1" applyFill="1" applyBorder="1" applyAlignment="1">
      <alignment horizontal="left" vertical="center"/>
    </xf>
    <xf numFmtId="0" fontId="10" fillId="3" borderId="5" xfId="3" applyFont="1" applyFill="1" applyBorder="1" applyAlignment="1">
      <alignment vertical="center"/>
    </xf>
    <xf numFmtId="1" fontId="40" fillId="0" borderId="12" xfId="3" applyNumberFormat="1" applyFont="1" applyFill="1" applyBorder="1" applyAlignment="1">
      <alignment vertical="center"/>
    </xf>
    <xf numFmtId="1" fontId="23" fillId="0" borderId="12" xfId="0" applyNumberFormat="1" applyFont="1" applyFill="1" applyBorder="1" applyAlignment="1">
      <alignment vertical="center"/>
    </xf>
    <xf numFmtId="0" fontId="88" fillId="3" borderId="3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2" xfId="0" applyFill="1" applyBorder="1"/>
    <xf numFmtId="3" fontId="23" fillId="12" borderId="41" xfId="0" applyNumberFormat="1" applyFont="1" applyFill="1" applyBorder="1"/>
    <xf numFmtId="3" fontId="23" fillId="12" borderId="56" xfId="0" applyNumberFormat="1" applyFont="1" applyFill="1" applyBorder="1"/>
    <xf numFmtId="3" fontId="25" fillId="12" borderId="44" xfId="0" applyNumberFormat="1" applyFont="1" applyFill="1" applyBorder="1"/>
    <xf numFmtId="3" fontId="23" fillId="8" borderId="45" xfId="0" applyNumberFormat="1" applyFont="1" applyFill="1" applyBorder="1" applyAlignment="1">
      <alignment vertical="center"/>
    </xf>
    <xf numFmtId="3" fontId="23" fillId="12" borderId="44" xfId="0" applyNumberFormat="1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2" fontId="22" fillId="0" borderId="20" xfId="0" applyNumberFormat="1" applyFont="1" applyBorder="1" applyAlignment="1">
      <alignment horizontal="center" vertical="center"/>
    </xf>
    <xf numFmtId="2" fontId="69" fillId="10" borderId="18" xfId="0" applyNumberFormat="1" applyFont="1" applyFill="1" applyBorder="1" applyAlignment="1">
      <alignment vertical="center"/>
    </xf>
    <xf numFmtId="41" fontId="92" fillId="0" borderId="6" xfId="0" applyNumberFormat="1" applyFont="1" applyBorder="1"/>
    <xf numFmtId="16" fontId="0" fillId="0" borderId="0" xfId="0" applyNumberFormat="1" applyAlignment="1">
      <alignment horizontal="center"/>
    </xf>
    <xf numFmtId="1" fontId="16" fillId="7" borderId="29" xfId="0" applyNumberFormat="1" applyFont="1" applyFill="1" applyBorder="1"/>
    <xf numFmtId="0" fontId="10" fillId="3" borderId="0" xfId="3" applyFont="1" applyFill="1" applyBorder="1"/>
    <xf numFmtId="0" fontId="25" fillId="13" borderId="59" xfId="0" applyFont="1" applyFill="1" applyBorder="1"/>
    <xf numFmtId="0" fontId="98" fillId="13" borderId="2" xfId="0" applyFont="1" applyFill="1" applyBorder="1"/>
    <xf numFmtId="0" fontId="66" fillId="10" borderId="0" xfId="3" applyFont="1" applyFill="1" applyBorder="1" applyAlignment="1">
      <alignment vertical="center"/>
    </xf>
    <xf numFmtId="0" fontId="17" fillId="3" borderId="0" xfId="3" applyFont="1" applyFill="1" applyBorder="1" applyAlignment="1"/>
    <xf numFmtId="0" fontId="48" fillId="3" borderId="0" xfId="3" applyFont="1" applyFill="1" applyBorder="1" applyAlignment="1"/>
    <xf numFmtId="3" fontId="48" fillId="13" borderId="2" xfId="3" applyNumberFormat="1" applyFont="1" applyFill="1" applyBorder="1" applyAlignment="1">
      <alignment horizontal="right"/>
    </xf>
    <xf numFmtId="0" fontId="56" fillId="3" borderId="0" xfId="3" applyFont="1" applyFill="1" applyBorder="1"/>
    <xf numFmtId="3" fontId="54" fillId="13" borderId="2" xfId="0" applyNumberFormat="1" applyFont="1" applyFill="1" applyBorder="1"/>
    <xf numFmtId="49" fontId="56" fillId="3" borderId="0" xfId="3" applyNumberFormat="1" applyFont="1" applyFill="1" applyBorder="1" applyAlignment="1">
      <alignment horizontal="left"/>
    </xf>
    <xf numFmtId="49" fontId="17" fillId="3" borderId="0" xfId="3" applyNumberFormat="1" applyFont="1" applyFill="1" applyBorder="1" applyAlignment="1"/>
    <xf numFmtId="0" fontId="17" fillId="3" borderId="5" xfId="3" applyFont="1" applyFill="1" applyBorder="1" applyAlignment="1"/>
    <xf numFmtId="3" fontId="54" fillId="13" borderId="2" xfId="0" applyNumberFormat="1" applyFont="1" applyFill="1" applyBorder="1" applyAlignment="1">
      <alignment horizontal="right"/>
    </xf>
    <xf numFmtId="0" fontId="56" fillId="3" borderId="0" xfId="3" applyFont="1" applyFill="1" applyBorder="1" applyAlignment="1">
      <alignment horizontal="left"/>
    </xf>
    <xf numFmtId="3" fontId="17" fillId="10" borderId="8" xfId="3" applyNumberFormat="1" applyFont="1" applyFill="1" applyBorder="1" applyAlignment="1">
      <alignment vertical="center"/>
    </xf>
    <xf numFmtId="3" fontId="38" fillId="13" borderId="2" xfId="0" applyNumberFormat="1" applyFont="1" applyFill="1" applyBorder="1" applyAlignment="1">
      <alignment horizontal="right"/>
    </xf>
    <xf numFmtId="0" fontId="10" fillId="3" borderId="0" xfId="0" applyFont="1" applyFill="1" applyBorder="1" applyAlignment="1"/>
    <xf numFmtId="3" fontId="47" fillId="13" borderId="3" xfId="0" applyNumberFormat="1" applyFont="1" applyFill="1" applyBorder="1" applyAlignment="1">
      <alignment horizontal="right" vertical="center"/>
    </xf>
    <xf numFmtId="3" fontId="47" fillId="0" borderId="3" xfId="0" applyNumberFormat="1" applyFont="1" applyFill="1" applyBorder="1" applyAlignment="1">
      <alignment horizontal="right" vertical="center"/>
    </xf>
    <xf numFmtId="0" fontId="25" fillId="13" borderId="2" xfId="0" applyFont="1" applyFill="1" applyBorder="1"/>
    <xf numFmtId="3" fontId="63" fillId="13" borderId="2" xfId="0" applyNumberFormat="1" applyFont="1" applyFill="1" applyBorder="1"/>
    <xf numFmtId="49" fontId="9" fillId="0" borderId="0" xfId="3" applyNumberFormat="1" applyFont="1" applyFill="1" applyBorder="1" applyAlignment="1">
      <alignment horizontal="center" vertical="center"/>
    </xf>
    <xf numFmtId="0" fontId="0" fillId="0" borderId="21" xfId="0" applyFill="1" applyBorder="1"/>
    <xf numFmtId="0" fontId="60" fillId="3" borderId="3" xfId="0" applyFont="1" applyFill="1" applyBorder="1" applyAlignment="1">
      <alignment horizontal="center" vertical="center" wrapText="1"/>
    </xf>
    <xf numFmtId="0" fontId="38" fillId="11" borderId="4" xfId="0" applyNumberFormat="1" applyFont="1" applyFill="1" applyBorder="1" applyAlignment="1">
      <alignment horizontal="right"/>
    </xf>
    <xf numFmtId="0" fontId="38" fillId="11" borderId="2" xfId="0" applyNumberFormat="1" applyFont="1" applyFill="1" applyBorder="1" applyAlignment="1">
      <alignment horizontal="right"/>
    </xf>
    <xf numFmtId="0" fontId="91" fillId="0" borderId="0" xfId="1" applyFill="1" applyAlignment="1" applyProtection="1"/>
    <xf numFmtId="0" fontId="40" fillId="0" borderId="0" xfId="3" applyFont="1" applyFill="1" applyBorder="1" applyAlignment="1">
      <alignment horizontal="left"/>
    </xf>
    <xf numFmtId="0" fontId="95" fillId="0" borderId="0" xfId="0" applyFont="1" applyAlignment="1">
      <alignment vertical="center"/>
    </xf>
    <xf numFmtId="14" fontId="97" fillId="0" borderId="0" xfId="0" applyNumberFormat="1" applyFont="1" applyAlignment="1">
      <alignment vertical="center"/>
    </xf>
    <xf numFmtId="3" fontId="69" fillId="0" borderId="30" xfId="0" applyNumberFormat="1" applyFont="1" applyBorder="1" applyAlignment="1">
      <alignment horizontal="center" vertical="center"/>
    </xf>
    <xf numFmtId="3" fontId="14" fillId="10" borderId="3" xfId="3" applyNumberFormat="1" applyFont="1" applyFill="1" applyBorder="1" applyAlignment="1">
      <alignment vertical="center"/>
    </xf>
    <xf numFmtId="3" fontId="14" fillId="10" borderId="3" xfId="3" applyNumberFormat="1" applyFont="1" applyFill="1" applyBorder="1" applyAlignment="1">
      <alignment horizontal="right" vertical="center"/>
    </xf>
    <xf numFmtId="0" fontId="102" fillId="0" borderId="1" xfId="0" applyFont="1" applyBorder="1" applyAlignment="1">
      <alignment horizontal="center" vertical="center" wrapText="1"/>
    </xf>
    <xf numFmtId="164" fontId="36" fillId="3" borderId="2" xfId="3" applyNumberFormat="1" applyFont="1" applyFill="1" applyBorder="1" applyAlignment="1">
      <alignment horizontal="right"/>
    </xf>
    <xf numFmtId="0" fontId="103" fillId="0" borderId="1" xfId="0" applyFont="1" applyBorder="1"/>
    <xf numFmtId="0" fontId="104" fillId="0" borderId="1" xfId="0" applyFont="1" applyBorder="1" applyAlignment="1">
      <alignment horizontal="center" vertical="center" wrapText="1"/>
    </xf>
    <xf numFmtId="0" fontId="88" fillId="13" borderId="16" xfId="0" applyFont="1" applyFill="1" applyBorder="1" applyAlignment="1">
      <alignment horizontal="center" vertical="center" wrapText="1"/>
    </xf>
    <xf numFmtId="0" fontId="92" fillId="0" borderId="2" xfId="0" applyFont="1" applyBorder="1" applyAlignment="1">
      <alignment horizontal="center" vertical="center"/>
    </xf>
    <xf numFmtId="0" fontId="97" fillId="0" borderId="3" xfId="0" applyFont="1" applyBorder="1" applyAlignment="1">
      <alignment vertical="center"/>
    </xf>
    <xf numFmtId="0" fontId="105" fillId="0" borderId="18" xfId="0" applyFont="1" applyBorder="1" applyAlignment="1">
      <alignment horizontal="center" vertical="center" wrapText="1"/>
    </xf>
    <xf numFmtId="1" fontId="37" fillId="0" borderId="1" xfId="3" applyNumberFormat="1" applyFont="1" applyFill="1" applyBorder="1" applyAlignment="1">
      <alignment horizontal="right" vertical="center"/>
    </xf>
    <xf numFmtId="0" fontId="25" fillId="13" borderId="1" xfId="0" applyFont="1" applyFill="1" applyBorder="1" applyAlignment="1">
      <alignment horizontal="right" vertical="center" wrapText="1"/>
    </xf>
    <xf numFmtId="0" fontId="48" fillId="3" borderId="0" xfId="0" applyFont="1" applyFill="1" applyBorder="1" applyAlignment="1">
      <alignment horizontal="center" vertical="center"/>
    </xf>
    <xf numFmtId="0" fontId="48" fillId="3" borderId="0" xfId="3" applyFont="1" applyFill="1" applyBorder="1" applyAlignment="1">
      <alignment vertical="center"/>
    </xf>
    <xf numFmtId="0" fontId="48" fillId="3" borderId="5" xfId="3" applyFont="1" applyFill="1" applyBorder="1" applyAlignment="1">
      <alignment horizontal="left" vertical="center"/>
    </xf>
    <xf numFmtId="1" fontId="37" fillId="0" borderId="12" xfId="3" applyNumberFormat="1" applyFont="1" applyFill="1" applyBorder="1" applyAlignment="1">
      <alignment vertical="center"/>
    </xf>
    <xf numFmtId="0" fontId="25" fillId="14" borderId="12" xfId="0" applyFont="1" applyFill="1" applyBorder="1" applyAlignment="1">
      <alignment vertical="center" wrapText="1"/>
    </xf>
    <xf numFmtId="1" fontId="37" fillId="14" borderId="12" xfId="3" applyNumberFormat="1" applyFont="1" applyFill="1" applyBorder="1" applyAlignment="1">
      <alignment vertical="center"/>
    </xf>
    <xf numFmtId="0" fontId="17" fillId="3" borderId="0" xfId="3" applyFont="1" applyFill="1" applyBorder="1" applyAlignment="1">
      <alignment vertical="center"/>
    </xf>
    <xf numFmtId="0" fontId="17" fillId="3" borderId="5" xfId="3" applyFont="1" applyFill="1" applyBorder="1" applyAlignment="1">
      <alignment vertical="center"/>
    </xf>
    <xf numFmtId="0" fontId="62" fillId="14" borderId="12" xfId="0" applyFont="1" applyFill="1" applyBorder="1" applyAlignment="1">
      <alignment vertical="center"/>
    </xf>
    <xf numFmtId="0" fontId="14" fillId="14" borderId="12" xfId="3" applyNumberFormat="1" applyFont="1" applyFill="1" applyBorder="1" applyAlignment="1">
      <alignment vertical="center"/>
    </xf>
    <xf numFmtId="0" fontId="61" fillId="3" borderId="5" xfId="3" applyFont="1" applyFill="1" applyBorder="1" applyAlignment="1">
      <alignment vertical="center"/>
    </xf>
    <xf numFmtId="0" fontId="25" fillId="13" borderId="1" xfId="0" applyFont="1" applyFill="1" applyBorder="1" applyAlignment="1">
      <alignment vertical="center"/>
    </xf>
    <xf numFmtId="0" fontId="25" fillId="14" borderId="12" xfId="0" applyFont="1" applyFill="1" applyBorder="1" applyAlignment="1">
      <alignment vertical="center"/>
    </xf>
    <xf numFmtId="0" fontId="95" fillId="14" borderId="12" xfId="0" applyFont="1" applyFill="1" applyBorder="1" applyAlignment="1">
      <alignment vertical="center"/>
    </xf>
    <xf numFmtId="0" fontId="0" fillId="14" borderId="0" xfId="0" applyFill="1" applyBorder="1"/>
    <xf numFmtId="0" fontId="14" fillId="3" borderId="0" xfId="3" applyFont="1" applyFill="1" applyBorder="1" applyAlignment="1">
      <alignment vertical="center"/>
    </xf>
    <xf numFmtId="49" fontId="37" fillId="3" borderId="5" xfId="3" applyNumberFormat="1" applyFont="1" applyFill="1" applyBorder="1" applyAlignment="1">
      <alignment vertical="center"/>
    </xf>
    <xf numFmtId="0" fontId="55" fillId="13" borderId="56" xfId="0" applyFont="1" applyFill="1" applyBorder="1" applyAlignment="1">
      <alignment vertical="center"/>
    </xf>
    <xf numFmtId="0" fontId="55" fillId="14" borderId="12" xfId="0" applyFont="1" applyFill="1" applyBorder="1" applyAlignment="1">
      <alignment vertical="center"/>
    </xf>
    <xf numFmtId="0" fontId="95" fillId="0" borderId="1" xfId="0" applyFont="1" applyBorder="1" applyAlignment="1">
      <alignment vertical="center"/>
    </xf>
    <xf numFmtId="3" fontId="37" fillId="0" borderId="1" xfId="3" applyNumberFormat="1" applyFont="1" applyFill="1" applyBorder="1" applyAlignment="1">
      <alignment vertical="center"/>
    </xf>
    <xf numFmtId="3" fontId="37" fillId="13" borderId="1" xfId="0" applyNumberFormat="1" applyFont="1" applyFill="1" applyBorder="1" applyAlignment="1">
      <alignment vertical="center"/>
    </xf>
    <xf numFmtId="3" fontId="37" fillId="14" borderId="12" xfId="0" applyNumberFormat="1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49" fillId="3" borderId="5" xfId="0" applyFont="1" applyFill="1" applyBorder="1" applyAlignment="1">
      <alignment vertical="center"/>
    </xf>
    <xf numFmtId="3" fontId="37" fillId="13" borderId="2" xfId="0" applyNumberFormat="1" applyFont="1" applyFill="1" applyBorder="1" applyAlignment="1">
      <alignment vertical="center"/>
    </xf>
    <xf numFmtId="3" fontId="37" fillId="2" borderId="2" xfId="0" applyNumberFormat="1" applyFont="1" applyFill="1" applyBorder="1" applyAlignment="1">
      <alignment vertical="center"/>
    </xf>
    <xf numFmtId="3" fontId="37" fillId="0" borderId="2" xfId="0" applyNumberFormat="1" applyFont="1" applyFill="1" applyBorder="1" applyAlignment="1">
      <alignment vertical="center"/>
    </xf>
    <xf numFmtId="3" fontId="37" fillId="3" borderId="0" xfId="0" applyNumberFormat="1" applyFont="1" applyFill="1" applyBorder="1" applyAlignment="1">
      <alignment horizontal="right"/>
    </xf>
    <xf numFmtId="3" fontId="38" fillId="3" borderId="0" xfId="0" applyNumberFormat="1" applyFont="1" applyFill="1" applyBorder="1" applyAlignment="1">
      <alignment horizontal="right"/>
    </xf>
    <xf numFmtId="3" fontId="38" fillId="0" borderId="0" xfId="0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3" fontId="55" fillId="13" borderId="3" xfId="0" applyNumberFormat="1" applyFont="1" applyFill="1" applyBorder="1" applyAlignment="1">
      <alignment vertical="center"/>
    </xf>
    <xf numFmtId="3" fontId="55" fillId="0" borderId="3" xfId="0" applyNumberFormat="1" applyFont="1" applyFill="1" applyBorder="1" applyAlignment="1">
      <alignment vertical="center"/>
    </xf>
    <xf numFmtId="3" fontId="25" fillId="14" borderId="12" xfId="0" applyNumberFormat="1" applyFont="1" applyFill="1" applyBorder="1" applyAlignment="1">
      <alignment vertical="center"/>
    </xf>
    <xf numFmtId="3" fontId="48" fillId="14" borderId="12" xfId="0" applyNumberFormat="1" applyFont="1" applyFill="1" applyBorder="1" applyAlignment="1">
      <alignment vertical="center"/>
    </xf>
    <xf numFmtId="1" fontId="80" fillId="13" borderId="3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vertical="center"/>
    </xf>
    <xf numFmtId="3" fontId="6" fillId="14" borderId="12" xfId="0" applyNumberFormat="1" applyFont="1" applyFill="1" applyBorder="1" applyAlignment="1">
      <alignment vertical="center"/>
    </xf>
    <xf numFmtId="3" fontId="6" fillId="13" borderId="1" xfId="0" applyNumberFormat="1" applyFont="1" applyFill="1" applyBorder="1" applyAlignment="1">
      <alignment horizontal="center" vertical="center"/>
    </xf>
    <xf numFmtId="3" fontId="100" fillId="14" borderId="2" xfId="0" applyNumberFormat="1" applyFont="1" applyFill="1" applyBorder="1"/>
    <xf numFmtId="0" fontId="55" fillId="15" borderId="20" xfId="0" applyFont="1" applyFill="1" applyBorder="1" applyAlignment="1">
      <alignment horizontal="center"/>
    </xf>
    <xf numFmtId="0" fontId="25" fillId="15" borderId="6" xfId="0" applyFont="1" applyFill="1" applyBorder="1" applyAlignment="1">
      <alignment horizontal="left"/>
    </xf>
    <xf numFmtId="0" fontId="25" fillId="15" borderId="75" xfId="0" applyFont="1" applyFill="1" applyBorder="1"/>
    <xf numFmtId="0" fontId="25" fillId="16" borderId="3" xfId="0" applyFont="1" applyFill="1" applyBorder="1" applyAlignment="1">
      <alignment horizontal="center" vertical="center"/>
    </xf>
    <xf numFmtId="0" fontId="60" fillId="17" borderId="3" xfId="0" applyFont="1" applyFill="1" applyBorder="1" applyAlignment="1">
      <alignment horizontal="center" vertical="center" wrapText="1"/>
    </xf>
    <xf numFmtId="3" fontId="0" fillId="17" borderId="2" xfId="0" applyNumberFormat="1" applyFill="1" applyBorder="1"/>
    <xf numFmtId="4" fontId="0" fillId="17" borderId="2" xfId="0" applyNumberFormat="1" applyFill="1" applyBorder="1"/>
    <xf numFmtId="2" fontId="96" fillId="3" borderId="2" xfId="0" applyNumberFormat="1" applyFont="1" applyFill="1" applyBorder="1" applyAlignment="1">
      <alignment horizontal="center"/>
    </xf>
    <xf numFmtId="2" fontId="96" fillId="3" borderId="41" xfId="0" applyNumberFormat="1" applyFont="1" applyFill="1" applyBorder="1" applyAlignment="1">
      <alignment horizontal="center"/>
    </xf>
    <xf numFmtId="0" fontId="96" fillId="3" borderId="2" xfId="0" applyFont="1" applyFill="1" applyBorder="1" applyAlignment="1">
      <alignment horizontal="center"/>
    </xf>
    <xf numFmtId="2" fontId="96" fillId="3" borderId="54" xfId="0" applyNumberFormat="1" applyFont="1" applyFill="1" applyBorder="1" applyAlignment="1">
      <alignment horizontal="center"/>
    </xf>
    <xf numFmtId="2" fontId="96" fillId="3" borderId="3" xfId="0" applyNumberFormat="1" applyFont="1" applyFill="1" applyBorder="1" applyAlignment="1">
      <alignment horizontal="center"/>
    </xf>
    <xf numFmtId="0" fontId="96" fillId="3" borderId="41" xfId="0" applyFont="1" applyFill="1" applyBorder="1" applyAlignment="1">
      <alignment horizontal="center"/>
    </xf>
    <xf numFmtId="2" fontId="96" fillId="3" borderId="58" xfId="0" applyNumberFormat="1" applyFont="1" applyFill="1" applyBorder="1" applyAlignment="1">
      <alignment horizontal="center"/>
    </xf>
    <xf numFmtId="2" fontId="96" fillId="3" borderId="44" xfId="0" applyNumberFormat="1" applyFont="1" applyFill="1" applyBorder="1" applyAlignment="1">
      <alignment horizontal="center"/>
    </xf>
    <xf numFmtId="0" fontId="96" fillId="3" borderId="0" xfId="0" applyFont="1" applyFill="1" applyAlignment="1">
      <alignment horizontal="center"/>
    </xf>
    <xf numFmtId="0" fontId="22" fillId="14" borderId="30" xfId="0" applyFont="1" applyFill="1" applyBorder="1" applyAlignment="1">
      <alignment horizontal="center" vertical="center"/>
    </xf>
    <xf numFmtId="3" fontId="69" fillId="14" borderId="30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17" borderId="2" xfId="0" applyFill="1" applyBorder="1"/>
    <xf numFmtId="0" fontId="28" fillId="14" borderId="2" xfId="0" applyFont="1" applyFill="1" applyBorder="1"/>
    <xf numFmtId="0" fontId="0" fillId="14" borderId="10" xfId="0" applyFill="1" applyBorder="1"/>
    <xf numFmtId="0" fontId="69" fillId="14" borderId="1" xfId="0" applyFont="1" applyFill="1" applyBorder="1"/>
    <xf numFmtId="165" fontId="11" fillId="17" borderId="2" xfId="3" applyNumberFormat="1" applyFont="1" applyFill="1" applyBorder="1" applyAlignment="1">
      <alignment horizontal="right"/>
    </xf>
    <xf numFmtId="165" fontId="11" fillId="17" borderId="2" xfId="3" applyNumberFormat="1" applyFont="1" applyFill="1" applyBorder="1" applyAlignment="1">
      <alignment horizontal="right" vertical="center"/>
    </xf>
    <xf numFmtId="0" fontId="9" fillId="17" borderId="2" xfId="3" applyFont="1" applyFill="1" applyBorder="1" applyAlignment="1">
      <alignment horizontal="center" vertical="center" wrapText="1"/>
    </xf>
    <xf numFmtId="165" fontId="12" fillId="17" borderId="2" xfId="3" applyNumberFormat="1" applyFont="1" applyFill="1" applyBorder="1" applyAlignment="1">
      <alignment horizontal="right" vertical="center"/>
    </xf>
    <xf numFmtId="165" fontId="12" fillId="17" borderId="2" xfId="3" applyNumberFormat="1" applyFont="1" applyFill="1" applyBorder="1" applyAlignment="1">
      <alignment horizontal="right"/>
    </xf>
    <xf numFmtId="1" fontId="12" fillId="17" borderId="2" xfId="3" applyNumberFormat="1" applyFont="1" applyFill="1" applyBorder="1" applyAlignment="1">
      <alignment horizontal="right" vertical="center"/>
    </xf>
    <xf numFmtId="165" fontId="36" fillId="14" borderId="2" xfId="3" applyNumberFormat="1" applyFont="1" applyFill="1" applyBorder="1" applyAlignment="1">
      <alignment horizontal="right"/>
    </xf>
    <xf numFmtId="165" fontId="40" fillId="14" borderId="2" xfId="3" applyNumberFormat="1" applyFont="1" applyFill="1" applyBorder="1" applyAlignment="1">
      <alignment horizontal="right" vertical="center"/>
    </xf>
    <xf numFmtId="164" fontId="33" fillId="14" borderId="0" xfId="3" applyNumberFormat="1" applyFont="1" applyFill="1" applyBorder="1" applyAlignment="1">
      <alignment horizontal="right"/>
    </xf>
    <xf numFmtId="0" fontId="14" fillId="17" borderId="10" xfId="3" applyNumberFormat="1" applyFont="1" applyFill="1" applyBorder="1" applyAlignment="1">
      <alignment horizontal="right" vertical="center"/>
    </xf>
    <xf numFmtId="0" fontId="37" fillId="13" borderId="2" xfId="3" applyFont="1" applyFill="1" applyBorder="1" applyAlignment="1">
      <alignment horizontal="right"/>
    </xf>
    <xf numFmtId="0" fontId="14" fillId="13" borderId="1" xfId="3" applyNumberFormat="1" applyFont="1" applyFill="1" applyBorder="1" applyAlignment="1">
      <alignment vertical="center"/>
    </xf>
    <xf numFmtId="3" fontId="38" fillId="14" borderId="2" xfId="3" applyNumberFormat="1" applyFont="1" applyFill="1" applyBorder="1" applyAlignment="1">
      <alignment horizontal="right"/>
    </xf>
    <xf numFmtId="3" fontId="56" fillId="17" borderId="2" xfId="3" applyNumberFormat="1" applyFont="1" applyFill="1" applyBorder="1" applyAlignment="1">
      <alignment horizontal="right"/>
    </xf>
    <xf numFmtId="3" fontId="48" fillId="17" borderId="2" xfId="3" applyNumberFormat="1" applyFont="1" applyFill="1" applyBorder="1" applyAlignment="1">
      <alignment horizontal="right"/>
    </xf>
    <xf numFmtId="3" fontId="38" fillId="17" borderId="2" xfId="3" applyNumberFormat="1" applyFont="1" applyFill="1" applyBorder="1" applyAlignment="1">
      <alignment horizontal="right"/>
    </xf>
    <xf numFmtId="3" fontId="38" fillId="14" borderId="2" xfId="0" applyNumberFormat="1" applyFont="1" applyFill="1" applyBorder="1" applyAlignment="1">
      <alignment horizontal="right"/>
    </xf>
    <xf numFmtId="3" fontId="47" fillId="17" borderId="3" xfId="0" applyNumberFormat="1" applyFont="1" applyFill="1" applyBorder="1" applyAlignment="1">
      <alignment horizontal="right" vertical="center"/>
    </xf>
    <xf numFmtId="3" fontId="10" fillId="17" borderId="2" xfId="0" applyNumberFormat="1" applyFont="1" applyFill="1" applyBorder="1" applyAlignment="1">
      <alignment horizontal="right"/>
    </xf>
    <xf numFmtId="3" fontId="38" fillId="17" borderId="2" xfId="0" applyNumberFormat="1" applyFont="1" applyFill="1" applyBorder="1" applyAlignment="1">
      <alignment horizontal="right"/>
    </xf>
    <xf numFmtId="3" fontId="40" fillId="17" borderId="2" xfId="0" applyNumberFormat="1" applyFont="1" applyFill="1" applyBorder="1" applyAlignment="1">
      <alignment horizontal="right"/>
    </xf>
    <xf numFmtId="3" fontId="10" fillId="17" borderId="2" xfId="0" applyNumberFormat="1" applyFont="1" applyFill="1" applyBorder="1" applyAlignment="1">
      <alignment horizontal="right" vertical="center"/>
    </xf>
    <xf numFmtId="3" fontId="10" fillId="17" borderId="3" xfId="0" applyNumberFormat="1" applyFont="1" applyFill="1" applyBorder="1" applyAlignment="1">
      <alignment horizontal="right" vertical="center"/>
    </xf>
    <xf numFmtId="10" fontId="45" fillId="17" borderId="3" xfId="4" applyNumberFormat="1" applyFont="1" applyFill="1" applyBorder="1" applyAlignment="1">
      <alignment horizontal="right" vertical="center"/>
    </xf>
    <xf numFmtId="3" fontId="40" fillId="17" borderId="2" xfId="4" applyNumberFormat="1" applyFont="1" applyFill="1" applyBorder="1" applyAlignment="1">
      <alignment horizontal="right" vertical="center"/>
    </xf>
    <xf numFmtId="3" fontId="47" fillId="17" borderId="2" xfId="0" applyNumberFormat="1" applyFont="1" applyFill="1" applyBorder="1" applyAlignment="1">
      <alignment horizontal="right" vertical="center"/>
    </xf>
    <xf numFmtId="3" fontId="40" fillId="17" borderId="2" xfId="0" applyNumberFormat="1" applyFont="1" applyFill="1" applyBorder="1" applyAlignment="1">
      <alignment horizontal="right" vertical="center"/>
    </xf>
    <xf numFmtId="3" fontId="10" fillId="14" borderId="2" xfId="0" applyNumberFormat="1" applyFont="1" applyFill="1" applyBorder="1" applyAlignment="1">
      <alignment horizontal="right"/>
    </xf>
    <xf numFmtId="3" fontId="11" fillId="14" borderId="2" xfId="0" applyNumberFormat="1" applyFont="1" applyFill="1" applyBorder="1" applyAlignment="1">
      <alignment horizontal="right"/>
    </xf>
    <xf numFmtId="3" fontId="10" fillId="14" borderId="10" xfId="0" applyNumberFormat="1" applyFont="1" applyFill="1" applyBorder="1" applyAlignment="1">
      <alignment horizontal="right"/>
    </xf>
    <xf numFmtId="3" fontId="25" fillId="17" borderId="2" xfId="0" applyNumberFormat="1" applyFont="1" applyFill="1" applyBorder="1"/>
    <xf numFmtId="3" fontId="31" fillId="17" borderId="2" xfId="0" applyNumberFormat="1" applyFont="1" applyFill="1" applyBorder="1"/>
    <xf numFmtId="3" fontId="54" fillId="17" borderId="2" xfId="0" applyNumberFormat="1" applyFont="1" applyFill="1" applyBorder="1"/>
    <xf numFmtId="3" fontId="10" fillId="17" borderId="2" xfId="0" applyNumberFormat="1" applyFont="1" applyFill="1" applyBorder="1"/>
    <xf numFmtId="3" fontId="55" fillId="17" borderId="3" xfId="0" applyNumberFormat="1" applyFont="1" applyFill="1" applyBorder="1" applyAlignment="1">
      <alignment vertical="center"/>
    </xf>
    <xf numFmtId="3" fontId="52" fillId="17" borderId="4" xfId="0" applyNumberFormat="1" applyFont="1" applyFill="1" applyBorder="1" applyAlignment="1">
      <alignment horizontal="center" vertical="center"/>
    </xf>
    <xf numFmtId="3" fontId="11" fillId="17" borderId="4" xfId="0" applyNumberFormat="1" applyFont="1" applyFill="1" applyBorder="1" applyAlignment="1">
      <alignment horizontal="right"/>
    </xf>
    <xf numFmtId="3" fontId="52" fillId="17" borderId="53" xfId="0" applyNumberFormat="1" applyFont="1" applyFill="1" applyBorder="1" applyAlignment="1">
      <alignment horizontal="right" vertical="center"/>
    </xf>
    <xf numFmtId="3" fontId="52" fillId="17" borderId="4" xfId="0" applyNumberFormat="1" applyFont="1" applyFill="1" applyBorder="1" applyAlignment="1">
      <alignment horizontal="right"/>
    </xf>
    <xf numFmtId="3" fontId="37" fillId="17" borderId="53" xfId="0" applyNumberFormat="1" applyFont="1" applyFill="1" applyBorder="1" applyAlignment="1">
      <alignment horizontal="right" vertical="center"/>
    </xf>
    <xf numFmtId="3" fontId="106" fillId="14" borderId="13" xfId="0" applyNumberFormat="1" applyFont="1" applyFill="1" applyBorder="1"/>
    <xf numFmtId="3" fontId="0" fillId="14" borderId="2" xfId="0" applyNumberFormat="1" applyFill="1" applyBorder="1"/>
    <xf numFmtId="3" fontId="0" fillId="17" borderId="4" xfId="0" applyNumberFormat="1" applyFill="1" applyBorder="1"/>
    <xf numFmtId="3" fontId="100" fillId="17" borderId="2" xfId="0" applyNumberFormat="1" applyFont="1" applyFill="1" applyBorder="1"/>
    <xf numFmtId="3" fontId="78" fillId="17" borderId="3" xfId="0" applyNumberFormat="1" applyFont="1" applyFill="1" applyBorder="1"/>
    <xf numFmtId="3" fontId="73" fillId="17" borderId="3" xfId="0" applyNumberFormat="1" applyFont="1" applyFill="1" applyBorder="1"/>
    <xf numFmtId="3" fontId="78" fillId="14" borderId="10" xfId="0" applyNumberFormat="1" applyFont="1" applyFill="1" applyBorder="1"/>
    <xf numFmtId="3" fontId="73" fillId="14" borderId="10" xfId="0" applyNumberFormat="1" applyFont="1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3" fontId="24" fillId="14" borderId="2" xfId="0" applyNumberFormat="1" applyFont="1" applyFill="1" applyBorder="1"/>
    <xf numFmtId="3" fontId="109" fillId="14" borderId="2" xfId="0" applyNumberFormat="1" applyFont="1" applyFill="1" applyBorder="1"/>
    <xf numFmtId="2" fontId="107" fillId="14" borderId="2" xfId="0" applyNumberFormat="1" applyFont="1" applyFill="1" applyBorder="1" applyAlignment="1">
      <alignment horizontal="center"/>
    </xf>
    <xf numFmtId="2" fontId="96" fillId="14" borderId="2" xfId="0" applyNumberFormat="1" applyFont="1" applyFill="1" applyBorder="1" applyAlignment="1">
      <alignment horizontal="center"/>
    </xf>
    <xf numFmtId="0" fontId="89" fillId="13" borderId="3" xfId="0" applyFont="1" applyFill="1" applyBorder="1" applyAlignment="1">
      <alignment horizontal="center" vertical="center" wrapText="1"/>
    </xf>
    <xf numFmtId="0" fontId="0" fillId="19" borderId="0" xfId="0" applyFill="1"/>
    <xf numFmtId="0" fontId="60" fillId="13" borderId="40" xfId="0" applyFont="1" applyFill="1" applyBorder="1" applyAlignment="1">
      <alignment horizontal="center" vertical="center" wrapText="1"/>
    </xf>
    <xf numFmtId="4" fontId="0" fillId="13" borderId="32" xfId="0" applyNumberFormat="1" applyFill="1" applyBorder="1"/>
    <xf numFmtId="4" fontId="0" fillId="13" borderId="4" xfId="0" applyNumberFormat="1" applyFill="1" applyBorder="1"/>
    <xf numFmtId="3" fontId="25" fillId="13" borderId="40" xfId="0" applyNumberFormat="1" applyFont="1" applyFill="1" applyBorder="1"/>
    <xf numFmtId="3" fontId="25" fillId="13" borderId="42" xfId="0" applyNumberFormat="1" applyFont="1" applyFill="1" applyBorder="1"/>
    <xf numFmtId="3" fontId="25" fillId="13" borderId="43" xfId="0" applyNumberFormat="1" applyFont="1" applyFill="1" applyBorder="1"/>
    <xf numFmtId="3" fontId="55" fillId="13" borderId="45" xfId="0" applyNumberFormat="1" applyFont="1" applyFill="1" applyBorder="1"/>
    <xf numFmtId="0" fontId="0" fillId="13" borderId="14" xfId="0" applyFill="1" applyBorder="1"/>
    <xf numFmtId="3" fontId="0" fillId="13" borderId="14" xfId="0" applyNumberFormat="1" applyFill="1" applyBorder="1"/>
    <xf numFmtId="0" fontId="0" fillId="13" borderId="14" xfId="0" applyFill="1" applyBorder="1" applyAlignment="1">
      <alignment vertical="center"/>
    </xf>
    <xf numFmtId="1" fontId="28" fillId="14" borderId="0" xfId="0" applyNumberFormat="1" applyFont="1" applyFill="1" applyBorder="1"/>
    <xf numFmtId="0" fontId="0" fillId="0" borderId="60" xfId="0" applyBorder="1"/>
    <xf numFmtId="3" fontId="69" fillId="14" borderId="3" xfId="0" applyNumberFormat="1" applyFont="1" applyFill="1" applyBorder="1" applyAlignment="1">
      <alignment horizontal="center" vertical="center"/>
    </xf>
    <xf numFmtId="0" fontId="69" fillId="0" borderId="3" xfId="0" applyFont="1" applyFill="1" applyBorder="1" applyAlignment="1">
      <alignment horizontal="center" vertical="center"/>
    </xf>
    <xf numFmtId="3" fontId="0" fillId="10" borderId="3" xfId="0" applyNumberFormat="1" applyFill="1" applyBorder="1"/>
    <xf numFmtId="3" fontId="0" fillId="10" borderId="3" xfId="0" applyNumberFormat="1" applyFill="1" applyBorder="1" applyAlignment="1">
      <alignment vertical="center"/>
    </xf>
    <xf numFmtId="0" fontId="0" fillId="14" borderId="14" xfId="0" applyFill="1" applyBorder="1" applyAlignment="1">
      <alignment vertical="center"/>
    </xf>
    <xf numFmtId="0" fontId="1" fillId="13" borderId="2" xfId="0" applyFont="1" applyFill="1" applyBorder="1"/>
    <xf numFmtId="0" fontId="23" fillId="13" borderId="2" xfId="0" applyFont="1" applyFill="1" applyBorder="1" applyAlignment="1">
      <alignment horizontal="right" vertical="center"/>
    </xf>
    <xf numFmtId="0" fontId="74" fillId="13" borderId="2" xfId="0" applyNumberFormat="1" applyFont="1" applyFill="1" applyBorder="1" applyAlignment="1">
      <alignment horizontal="right" vertical="center"/>
    </xf>
    <xf numFmtId="0" fontId="25" fillId="13" borderId="2" xfId="0" applyFont="1" applyFill="1" applyBorder="1" applyAlignment="1">
      <alignment horizontal="right" vertical="center"/>
    </xf>
    <xf numFmtId="0" fontId="55" fillId="13" borderId="3" xfId="0" applyFont="1" applyFill="1" applyBorder="1" applyAlignment="1">
      <alignment vertical="center"/>
    </xf>
    <xf numFmtId="0" fontId="103" fillId="0" borderId="3" xfId="0" applyFont="1" applyBorder="1" applyAlignment="1">
      <alignment horizontal="center" vertical="center"/>
    </xf>
    <xf numFmtId="49" fontId="37" fillId="3" borderId="0" xfId="3" applyNumberFormat="1" applyFont="1" applyFill="1" applyBorder="1" applyAlignment="1">
      <alignment horizontal="left"/>
    </xf>
    <xf numFmtId="0" fontId="4" fillId="3" borderId="32" xfId="3" applyFont="1" applyFill="1" applyBorder="1"/>
    <xf numFmtId="49" fontId="35" fillId="3" borderId="4" xfId="3" applyNumberFormat="1" applyFont="1" applyFill="1" applyBorder="1"/>
    <xf numFmtId="49" fontId="35" fillId="4" borderId="4" xfId="3" applyNumberFormat="1" applyFont="1" applyFill="1" applyBorder="1"/>
    <xf numFmtId="0" fontId="91" fillId="0" borderId="12" xfId="1" applyBorder="1" applyAlignment="1" applyProtection="1"/>
    <xf numFmtId="0" fontId="4" fillId="3" borderId="12" xfId="3" applyFont="1" applyFill="1" applyBorder="1"/>
    <xf numFmtId="0" fontId="37" fillId="3" borderId="4" xfId="3" applyFont="1" applyFill="1" applyBorder="1" applyAlignment="1">
      <alignment horizontal="left" vertical="center"/>
    </xf>
    <xf numFmtId="49" fontId="30" fillId="3" borderId="4" xfId="3" applyNumberFormat="1" applyFont="1" applyFill="1" applyBorder="1" applyAlignment="1">
      <alignment horizontal="left"/>
    </xf>
    <xf numFmtId="49" fontId="30" fillId="3" borderId="4" xfId="3" applyNumberFormat="1" applyFont="1" applyFill="1" applyBorder="1"/>
    <xf numFmtId="49" fontId="30" fillId="4" borderId="4" xfId="3" applyNumberFormat="1" applyFont="1" applyFill="1" applyBorder="1" applyAlignment="1">
      <alignment horizontal="left"/>
    </xf>
    <xf numFmtId="49" fontId="37" fillId="3" borderId="4" xfId="3" applyNumberFormat="1" applyFont="1" applyFill="1" applyBorder="1"/>
    <xf numFmtId="49" fontId="35" fillId="3" borderId="4" xfId="3" applyNumberFormat="1" applyFont="1" applyFill="1" applyBorder="1" applyAlignment="1">
      <alignment horizontal="left"/>
    </xf>
    <xf numFmtId="0" fontId="14" fillId="3" borderId="15" xfId="3" applyFont="1" applyFill="1" applyBorder="1" applyAlignment="1">
      <alignment vertical="center"/>
    </xf>
    <xf numFmtId="1" fontId="7" fillId="12" borderId="2" xfId="3" applyNumberFormat="1" applyFont="1" applyFill="1" applyBorder="1" applyAlignment="1">
      <alignment horizontal="right" vertical="center"/>
    </xf>
    <xf numFmtId="1" fontId="38" fillId="12" borderId="2" xfId="3" applyNumberFormat="1" applyFont="1" applyFill="1" applyBorder="1" applyAlignment="1">
      <alignment horizontal="right"/>
    </xf>
    <xf numFmtId="1" fontId="10" fillId="2" borderId="1" xfId="3" applyNumberFormat="1" applyFont="1" applyFill="1" applyBorder="1" applyAlignment="1">
      <alignment horizontal="right" vertical="center"/>
    </xf>
    <xf numFmtId="3" fontId="38" fillId="17" borderId="2" xfId="0" applyNumberFormat="1" applyFont="1" applyFill="1" applyBorder="1"/>
    <xf numFmtId="49" fontId="12" fillId="3" borderId="0" xfId="3" applyNumberFormat="1" applyFont="1" applyFill="1" applyBorder="1" applyAlignment="1">
      <alignment horizontal="left"/>
    </xf>
    <xf numFmtId="49" fontId="37" fillId="3" borderId="0" xfId="3" applyNumberFormat="1" applyFont="1" applyFill="1" applyBorder="1" applyAlignment="1">
      <alignment horizontal="center" vertical="center"/>
    </xf>
    <xf numFmtId="3" fontId="38" fillId="17" borderId="2" xfId="0" applyNumberFormat="1" applyFont="1" applyFill="1" applyBorder="1" applyAlignment="1">
      <alignment horizontal="right" vertical="center"/>
    </xf>
    <xf numFmtId="49" fontId="37" fillId="3" borderId="0" xfId="3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3" fillId="13" borderId="10" xfId="0" applyFont="1" applyFill="1" applyBorder="1" applyAlignment="1">
      <alignment horizontal="center" vertical="center"/>
    </xf>
    <xf numFmtId="0" fontId="91" fillId="0" borderId="40" xfId="1" applyBorder="1" applyAlignment="1" applyProtection="1">
      <alignment horizontal="left" vertical="center"/>
    </xf>
    <xf numFmtId="0" fontId="0" fillId="0" borderId="60" xfId="0" applyBorder="1" applyAlignment="1">
      <alignment horizontal="left" vertical="center"/>
    </xf>
    <xf numFmtId="0" fontId="96" fillId="14" borderId="2" xfId="0" applyFont="1" applyFill="1" applyBorder="1"/>
    <xf numFmtId="0" fontId="96" fillId="13" borderId="2" xfId="0" applyFont="1" applyFill="1" applyBorder="1"/>
    <xf numFmtId="0" fontId="23" fillId="0" borderId="7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" fontId="22" fillId="14" borderId="30" xfId="0" applyNumberFormat="1" applyFont="1" applyFill="1" applyBorder="1" applyAlignment="1">
      <alignment horizontal="center" vertical="center"/>
    </xf>
    <xf numFmtId="0" fontId="69" fillId="14" borderId="30" xfId="0" applyFont="1" applyFill="1" applyBorder="1" applyAlignment="1">
      <alignment horizontal="center" vertical="center"/>
    </xf>
    <xf numFmtId="0" fontId="0" fillId="14" borderId="14" xfId="0" applyFill="1" applyBorder="1"/>
    <xf numFmtId="3" fontId="0" fillId="14" borderId="14" xfId="0" applyNumberFormat="1" applyFill="1" applyBorder="1"/>
    <xf numFmtId="3" fontId="0" fillId="14" borderId="3" xfId="0" applyNumberFormat="1" applyFill="1" applyBorder="1"/>
    <xf numFmtId="0" fontId="99" fillId="0" borderId="0" xfId="0" applyFont="1" applyAlignment="1">
      <alignment horizontal="left"/>
    </xf>
    <xf numFmtId="0" fontId="95" fillId="0" borderId="0" xfId="0" applyFont="1" applyAlignment="1">
      <alignment horizontal="left"/>
    </xf>
    <xf numFmtId="0" fontId="98" fillId="0" borderId="0" xfId="0" applyFont="1"/>
    <xf numFmtId="1" fontId="95" fillId="0" borderId="0" xfId="0" applyNumberFormat="1" applyFont="1"/>
    <xf numFmtId="0" fontId="62" fillId="13" borderId="10" xfId="0" applyFont="1" applyFill="1" applyBorder="1" applyAlignment="1">
      <alignment horizontal="center" vertical="center"/>
    </xf>
    <xf numFmtId="49" fontId="62" fillId="0" borderId="0" xfId="0" applyNumberFormat="1" applyFont="1" applyAlignment="1">
      <alignment horizontal="right"/>
    </xf>
    <xf numFmtId="0" fontId="88" fillId="0" borderId="1" xfId="0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/>
    </xf>
    <xf numFmtId="0" fontId="23" fillId="13" borderId="4" xfId="0" applyFont="1" applyFill="1" applyBorder="1"/>
    <xf numFmtId="0" fontId="61" fillId="3" borderId="0" xfId="3" applyFon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36" fillId="3" borderId="0" xfId="3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2" fillId="3" borderId="0" xfId="0" applyFont="1" applyFill="1" applyAlignment="1">
      <alignment vertical="center"/>
    </xf>
    <xf numFmtId="0" fontId="98" fillId="0" borderId="2" xfId="0" applyFont="1" applyBorder="1" applyAlignment="1">
      <alignment horizontal="right"/>
    </xf>
    <xf numFmtId="0" fontId="10" fillId="3" borderId="0" xfId="3" applyFont="1" applyFill="1" applyBorder="1" applyAlignment="1">
      <alignment horizontal="left" vertical="center"/>
    </xf>
    <xf numFmtId="0" fontId="23" fillId="13" borderId="3" xfId="0" applyFont="1" applyFill="1" applyBorder="1"/>
    <xf numFmtId="1" fontId="15" fillId="13" borderId="2" xfId="0" applyNumberFormat="1" applyFont="1" applyFill="1" applyBorder="1" applyAlignment="1">
      <alignment horizontal="center"/>
    </xf>
    <xf numFmtId="0" fontId="0" fillId="0" borderId="0" xfId="0" applyFont="1"/>
    <xf numFmtId="4" fontId="69" fillId="0" borderId="2" xfId="0" applyNumberFormat="1" applyFont="1" applyFill="1" applyBorder="1"/>
    <xf numFmtId="4" fontId="69" fillId="10" borderId="3" xfId="0" applyNumberFormat="1" applyFont="1" applyFill="1" applyBorder="1"/>
    <xf numFmtId="4" fontId="69" fillId="10" borderId="18" xfId="0" applyNumberFormat="1" applyFont="1" applyFill="1" applyBorder="1" applyAlignment="1">
      <alignment vertical="center"/>
    </xf>
    <xf numFmtId="0" fontId="0" fillId="3" borderId="5" xfId="0" applyFill="1" applyBorder="1"/>
    <xf numFmtId="0" fontId="97" fillId="0" borderId="0" xfId="0" applyFont="1" applyFill="1"/>
    <xf numFmtId="0" fontId="22" fillId="0" borderId="0" xfId="0" applyFont="1" applyFill="1" applyBorder="1" applyAlignment="1">
      <alignment vertical="center"/>
    </xf>
    <xf numFmtId="3" fontId="37" fillId="12" borderId="1" xfId="0" applyNumberFormat="1" applyFont="1" applyFill="1" applyBorder="1" applyAlignment="1">
      <alignment vertical="center"/>
    </xf>
    <xf numFmtId="0" fontId="31" fillId="14" borderId="0" xfId="0" applyFont="1" applyFill="1" applyBorder="1" applyAlignment="1">
      <alignment horizontal="center"/>
    </xf>
    <xf numFmtId="3" fontId="15" fillId="3" borderId="0" xfId="0" applyNumberFormat="1" applyFont="1" applyFill="1" applyAlignment="1"/>
    <xf numFmtId="3" fontId="27" fillId="0" borderId="0" xfId="0" applyNumberFormat="1" applyFont="1" applyFill="1" applyAlignment="1"/>
    <xf numFmtId="3" fontId="0" fillId="0" borderId="0" xfId="0" applyNumberFormat="1" applyFill="1" applyAlignment="1"/>
    <xf numFmtId="3" fontId="0" fillId="0" borderId="0" xfId="0" applyNumberFormat="1" applyAlignment="1"/>
    <xf numFmtId="3" fontId="28" fillId="17" borderId="10" xfId="0" applyNumberFormat="1" applyFont="1" applyFill="1" applyBorder="1"/>
    <xf numFmtId="3" fontId="11" fillId="18" borderId="2" xfId="0" applyNumberFormat="1" applyFont="1" applyFill="1" applyBorder="1" applyAlignment="1">
      <alignment horizontal="right"/>
    </xf>
    <xf numFmtId="3" fontId="32" fillId="18" borderId="2" xfId="0" applyNumberFormat="1" applyFont="1" applyFill="1" applyBorder="1" applyAlignment="1">
      <alignment horizontal="right"/>
    </xf>
    <xf numFmtId="3" fontId="32" fillId="18" borderId="10" xfId="0" applyNumberFormat="1" applyFont="1" applyFill="1" applyBorder="1" applyAlignment="1">
      <alignment horizontal="right"/>
    </xf>
    <xf numFmtId="3" fontId="25" fillId="18" borderId="3" xfId="0" applyNumberFormat="1" applyFont="1" applyFill="1" applyBorder="1" applyAlignment="1">
      <alignment horizontal="right"/>
    </xf>
    <xf numFmtId="3" fontId="34" fillId="0" borderId="0" xfId="0" applyNumberFormat="1" applyFont="1" applyAlignment="1">
      <alignment horizontal="center"/>
    </xf>
    <xf numFmtId="3" fontId="89" fillId="17" borderId="3" xfId="0" applyNumberFormat="1" applyFont="1" applyFill="1" applyBorder="1" applyAlignment="1">
      <alignment horizontal="center" vertical="center" wrapText="1"/>
    </xf>
    <xf numFmtId="3" fontId="112" fillId="17" borderId="2" xfId="0" applyNumberFormat="1" applyFont="1" applyFill="1" applyBorder="1"/>
    <xf numFmtId="3" fontId="100" fillId="17" borderId="24" xfId="0" applyNumberFormat="1" applyFont="1" applyFill="1" applyBorder="1"/>
    <xf numFmtId="3" fontId="0" fillId="17" borderId="24" xfId="0" applyNumberFormat="1" applyFill="1" applyBorder="1"/>
    <xf numFmtId="3" fontId="0" fillId="11" borderId="24" xfId="0" applyNumberFormat="1" applyFill="1" applyBorder="1"/>
    <xf numFmtId="3" fontId="112" fillId="17" borderId="24" xfId="0" applyNumberFormat="1" applyFont="1" applyFill="1" applyBorder="1"/>
    <xf numFmtId="3" fontId="100" fillId="17" borderId="4" xfId="0" applyNumberFormat="1" applyFont="1" applyFill="1" applyBorder="1"/>
    <xf numFmtId="3" fontId="28" fillId="17" borderId="2" xfId="0" applyNumberFormat="1" applyFont="1" applyFill="1" applyBorder="1"/>
    <xf numFmtId="3" fontId="0" fillId="17" borderId="10" xfId="0" applyNumberFormat="1" applyFill="1" applyBorder="1"/>
    <xf numFmtId="3" fontId="10" fillId="17" borderId="3" xfId="0" applyNumberFormat="1" applyFont="1" applyFill="1" applyBorder="1"/>
    <xf numFmtId="3" fontId="61" fillId="12" borderId="3" xfId="0" applyNumberFormat="1" applyFont="1" applyFill="1" applyBorder="1" applyAlignment="1">
      <alignment horizontal="center" vertical="center" wrapText="1"/>
    </xf>
    <xf numFmtId="3" fontId="10" fillId="12" borderId="3" xfId="0" applyNumberFormat="1" applyFont="1" applyFill="1" applyBorder="1" applyAlignment="1">
      <alignment vertical="center"/>
    </xf>
    <xf numFmtId="3" fontId="78" fillId="12" borderId="2" xfId="0" applyNumberFormat="1" applyFont="1" applyFill="1" applyBorder="1"/>
    <xf numFmtId="3" fontId="44" fillId="12" borderId="2" xfId="0" applyNumberFormat="1" applyFont="1" applyFill="1" applyBorder="1"/>
    <xf numFmtId="3" fontId="100" fillId="12" borderId="2" xfId="0" applyNumberFormat="1" applyFont="1" applyFill="1" applyBorder="1"/>
    <xf numFmtId="3" fontId="110" fillId="12" borderId="2" xfId="0" applyNumberFormat="1" applyFont="1" applyFill="1" applyBorder="1"/>
    <xf numFmtId="3" fontId="100" fillId="12" borderId="0" xfId="0" applyNumberFormat="1" applyFont="1" applyFill="1" applyBorder="1"/>
    <xf numFmtId="3" fontId="100" fillId="12" borderId="10" xfId="0" applyNumberFormat="1" applyFont="1" applyFill="1" applyBorder="1"/>
    <xf numFmtId="3" fontId="30" fillId="12" borderId="2" xfId="0" applyNumberFormat="1" applyFont="1" applyFill="1" applyBorder="1" applyAlignment="1">
      <alignment vertical="center"/>
    </xf>
    <xf numFmtId="3" fontId="110" fillId="12" borderId="10" xfId="0" applyNumberFormat="1" applyFont="1" applyFill="1" applyBorder="1"/>
    <xf numFmtId="3" fontId="48" fillId="12" borderId="3" xfId="0" applyNumberFormat="1" applyFont="1" applyFill="1" applyBorder="1" applyAlignment="1">
      <alignment vertical="center"/>
    </xf>
    <xf numFmtId="3" fontId="1" fillId="10" borderId="0" xfId="0" applyNumberFormat="1" applyFont="1" applyFill="1" applyBorder="1" applyAlignment="1">
      <alignment horizontal="right" vertical="center"/>
    </xf>
    <xf numFmtId="3" fontId="60" fillId="12" borderId="3" xfId="0" applyNumberFormat="1" applyFont="1" applyFill="1" applyBorder="1" applyAlignment="1">
      <alignment horizontal="center" vertical="center" wrapText="1"/>
    </xf>
    <xf numFmtId="3" fontId="40" fillId="17" borderId="2" xfId="3" applyNumberFormat="1" applyFont="1" applyFill="1" applyBorder="1" applyAlignment="1">
      <alignment horizontal="right"/>
    </xf>
    <xf numFmtId="3" fontId="11" fillId="17" borderId="2" xfId="3" applyNumberFormat="1" applyFont="1" applyFill="1" applyBorder="1" applyAlignment="1">
      <alignment horizontal="right"/>
    </xf>
    <xf numFmtId="3" fontId="12" fillId="17" borderId="2" xfId="3" applyNumberFormat="1" applyFont="1" applyFill="1" applyBorder="1" applyAlignment="1">
      <alignment horizontal="right"/>
    </xf>
    <xf numFmtId="3" fontId="40" fillId="17" borderId="2" xfId="3" applyNumberFormat="1" applyFont="1" applyFill="1" applyBorder="1" applyAlignment="1">
      <alignment horizontal="right" vertical="center"/>
    </xf>
    <xf numFmtId="3" fontId="14" fillId="17" borderId="1" xfId="3" applyNumberFormat="1" applyFont="1" applyFill="1" applyBorder="1" applyAlignment="1">
      <alignment horizontal="right"/>
    </xf>
    <xf numFmtId="3" fontId="60" fillId="0" borderId="3" xfId="0" applyNumberFormat="1" applyFont="1" applyFill="1" applyBorder="1" applyAlignment="1">
      <alignment horizontal="center" vertical="center" wrapText="1"/>
    </xf>
    <xf numFmtId="3" fontId="11" fillId="0" borderId="2" xfId="3" applyNumberFormat="1" applyFont="1" applyFill="1" applyBorder="1" applyAlignment="1">
      <alignment horizontal="right"/>
    </xf>
    <xf numFmtId="3" fontId="60" fillId="17" borderId="3" xfId="0" applyNumberFormat="1" applyFont="1" applyFill="1" applyBorder="1" applyAlignment="1">
      <alignment horizontal="center" vertical="center" wrapText="1"/>
    </xf>
    <xf numFmtId="3" fontId="61" fillId="17" borderId="13" xfId="3" applyNumberFormat="1" applyFont="1" applyFill="1" applyBorder="1" applyAlignment="1">
      <alignment horizontal="right"/>
    </xf>
    <xf numFmtId="3" fontId="36" fillId="17" borderId="4" xfId="3" applyNumberFormat="1" applyFont="1" applyFill="1" applyBorder="1" applyAlignment="1">
      <alignment horizontal="right" vertical="center"/>
    </xf>
    <xf numFmtId="3" fontId="27" fillId="0" borderId="0" xfId="0" applyNumberFormat="1" applyFont="1" applyAlignment="1">
      <alignment horizontal="center"/>
    </xf>
    <xf numFmtId="3" fontId="61" fillId="14" borderId="13" xfId="3" applyNumberFormat="1" applyFont="1" applyFill="1" applyBorder="1" applyAlignment="1">
      <alignment horizontal="right"/>
    </xf>
    <xf numFmtId="3" fontId="12" fillId="14" borderId="2" xfId="3" applyNumberFormat="1" applyFont="1" applyFill="1" applyBorder="1" applyAlignment="1">
      <alignment horizontal="right"/>
    </xf>
    <xf numFmtId="3" fontId="60" fillId="17" borderId="1" xfId="0" applyNumberFormat="1" applyFont="1" applyFill="1" applyBorder="1" applyAlignment="1">
      <alignment horizontal="center" vertical="center" wrapText="1"/>
    </xf>
    <xf numFmtId="3" fontId="60" fillId="0" borderId="1" xfId="0" applyNumberFormat="1" applyFont="1" applyFill="1" applyBorder="1" applyAlignment="1">
      <alignment horizontal="center" vertical="center" wrapText="1"/>
    </xf>
    <xf numFmtId="3" fontId="61" fillId="17" borderId="2" xfId="3" applyNumberFormat="1" applyFont="1" applyFill="1" applyBorder="1" applyAlignment="1">
      <alignment horizontal="right" vertical="center" wrapText="1"/>
    </xf>
    <xf numFmtId="3" fontId="61" fillId="0" borderId="2" xfId="3" applyNumberFormat="1" applyFont="1" applyFill="1" applyBorder="1" applyAlignment="1">
      <alignment horizontal="right" vertical="center" wrapText="1"/>
    </xf>
    <xf numFmtId="3" fontId="10" fillId="17" borderId="2" xfId="3" applyNumberFormat="1" applyFont="1" applyFill="1" applyBorder="1" applyAlignment="1">
      <alignment horizontal="right"/>
    </xf>
    <xf numFmtId="3" fontId="11" fillId="0" borderId="10" xfId="3" applyNumberFormat="1" applyFont="1" applyFill="1" applyBorder="1" applyAlignment="1">
      <alignment horizontal="right"/>
    </xf>
    <xf numFmtId="3" fontId="14" fillId="17" borderId="1" xfId="3" applyNumberFormat="1" applyFont="1" applyFill="1" applyBorder="1" applyAlignment="1">
      <alignment vertical="center"/>
    </xf>
    <xf numFmtId="3" fontId="60" fillId="2" borderId="3" xfId="0" applyNumberFormat="1" applyFont="1" applyFill="1" applyBorder="1" applyAlignment="1">
      <alignment horizontal="center" vertical="center" wrapText="1"/>
    </xf>
    <xf numFmtId="3" fontId="37" fillId="2" borderId="2" xfId="3" applyNumberFormat="1" applyFont="1" applyFill="1" applyBorder="1" applyAlignment="1">
      <alignment horizontal="right"/>
    </xf>
    <xf numFmtId="3" fontId="37" fillId="0" borderId="1" xfId="3" applyNumberFormat="1" applyFont="1" applyFill="1" applyBorder="1" applyAlignment="1">
      <alignment horizontal="right"/>
    </xf>
    <xf numFmtId="3" fontId="36" fillId="2" borderId="2" xfId="3" applyNumberFormat="1" applyFont="1" applyFill="1" applyBorder="1" applyAlignment="1">
      <alignment horizontal="right"/>
    </xf>
    <xf numFmtId="3" fontId="14" fillId="2" borderId="1" xfId="3" applyNumberFormat="1" applyFont="1" applyFill="1" applyBorder="1" applyAlignment="1">
      <alignment vertical="center"/>
    </xf>
    <xf numFmtId="3" fontId="14" fillId="14" borderId="12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horizontal="center"/>
    </xf>
    <xf numFmtId="3" fontId="88" fillId="17" borderId="3" xfId="0" applyNumberFormat="1" applyFont="1" applyFill="1" applyBorder="1" applyAlignment="1">
      <alignment horizontal="center" vertical="center" wrapText="1"/>
    </xf>
    <xf numFmtId="3" fontId="25" fillId="17" borderId="3" xfId="0" applyNumberFormat="1" applyFont="1" applyFill="1" applyBorder="1"/>
    <xf numFmtId="3" fontId="25" fillId="0" borderId="3" xfId="0" applyNumberFormat="1" applyFont="1" applyFill="1" applyBorder="1"/>
    <xf numFmtId="3" fontId="23" fillId="17" borderId="2" xfId="0" applyNumberFormat="1" applyFont="1" applyFill="1" applyBorder="1"/>
    <xf numFmtId="3" fontId="23" fillId="0" borderId="2" xfId="0" applyNumberFormat="1" applyFont="1" applyFill="1" applyBorder="1"/>
    <xf numFmtId="3" fontId="97" fillId="17" borderId="2" xfId="0" applyNumberFormat="1" applyFont="1" applyFill="1" applyBorder="1"/>
    <xf numFmtId="3" fontId="12" fillId="17" borderId="2" xfId="0" applyNumberFormat="1" applyFont="1" applyFill="1" applyBorder="1"/>
    <xf numFmtId="3" fontId="108" fillId="14" borderId="2" xfId="0" applyNumberFormat="1" applyFont="1" applyFill="1" applyBorder="1"/>
    <xf numFmtId="3" fontId="55" fillId="17" borderId="3" xfId="0" applyNumberFormat="1" applyFont="1" applyFill="1" applyBorder="1"/>
    <xf numFmtId="3" fontId="55" fillId="0" borderId="3" xfId="0" applyNumberFormat="1" applyFont="1" applyFill="1" applyBorder="1"/>
    <xf numFmtId="3" fontId="101" fillId="17" borderId="2" xfId="0" applyNumberFormat="1" applyFont="1" applyFill="1" applyBorder="1"/>
    <xf numFmtId="3" fontId="101" fillId="14" borderId="2" xfId="0" applyNumberFormat="1" applyFont="1" applyFill="1" applyBorder="1" applyAlignment="1">
      <alignment horizontal="right"/>
    </xf>
    <xf numFmtId="3" fontId="96" fillId="17" borderId="2" xfId="0" applyNumberFormat="1" applyFont="1" applyFill="1" applyBorder="1"/>
    <xf numFmtId="3" fontId="100" fillId="14" borderId="2" xfId="0" applyNumberFormat="1" applyFont="1" applyFill="1" applyBorder="1" applyAlignment="1">
      <alignment horizontal="right"/>
    </xf>
    <xf numFmtId="3" fontId="111" fillId="17" borderId="2" xfId="0" applyNumberFormat="1" applyFont="1" applyFill="1" applyBorder="1"/>
    <xf numFmtId="3" fontId="101" fillId="14" borderId="2" xfId="0" applyNumberFormat="1" applyFont="1" applyFill="1" applyBorder="1" applyAlignment="1">
      <alignment horizontal="right" vertical="center"/>
    </xf>
    <xf numFmtId="3" fontId="95" fillId="17" borderId="2" xfId="0" applyNumberFormat="1" applyFont="1" applyFill="1" applyBorder="1"/>
    <xf numFmtId="3" fontId="0" fillId="0" borderId="2" xfId="0" applyNumberFormat="1" applyBorder="1" applyAlignment="1">
      <alignment horizontal="right"/>
    </xf>
    <xf numFmtId="3" fontId="95" fillId="0" borderId="2" xfId="0" applyNumberFormat="1" applyFont="1" applyBorder="1" applyAlignment="1">
      <alignment horizontal="right"/>
    </xf>
    <xf numFmtId="3" fontId="35" fillId="4" borderId="2" xfId="3" applyNumberFormat="1" applyFont="1" applyFill="1" applyBorder="1" applyAlignment="1">
      <alignment horizontal="right"/>
    </xf>
    <xf numFmtId="3" fontId="11" fillId="17" borderId="0" xfId="3" applyNumberFormat="1" applyFont="1" applyFill="1" applyBorder="1" applyAlignment="1">
      <alignment horizontal="right"/>
    </xf>
    <xf numFmtId="3" fontId="35" fillId="4" borderId="0" xfId="3" applyNumberFormat="1" applyFont="1" applyFill="1" applyBorder="1" applyAlignment="1">
      <alignment horizontal="right"/>
    </xf>
    <xf numFmtId="3" fontId="12" fillId="17" borderId="2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3" fontId="61" fillId="17" borderId="18" xfId="3" applyNumberFormat="1" applyFont="1" applyFill="1" applyBorder="1" applyAlignment="1">
      <alignment horizontal="right"/>
    </xf>
    <xf numFmtId="3" fontId="61" fillId="0" borderId="17" xfId="3" applyNumberFormat="1" applyFont="1" applyFill="1" applyBorder="1" applyAlignment="1">
      <alignment horizontal="right"/>
    </xf>
    <xf numFmtId="3" fontId="11" fillId="17" borderId="2" xfId="2" applyNumberFormat="1" applyFont="1" applyFill="1" applyBorder="1" applyAlignment="1">
      <alignment horizontal="right"/>
    </xf>
    <xf numFmtId="3" fontId="11" fillId="0" borderId="5" xfId="2" applyNumberFormat="1" applyFont="1" applyFill="1" applyBorder="1" applyAlignment="1">
      <alignment horizontal="right"/>
    </xf>
    <xf numFmtId="3" fontId="61" fillId="17" borderId="8" xfId="3" applyNumberFormat="1" applyFont="1" applyFill="1" applyBorder="1" applyAlignment="1">
      <alignment horizontal="right"/>
    </xf>
    <xf numFmtId="3" fontId="11" fillId="17" borderId="9" xfId="2" applyNumberFormat="1" applyFont="1" applyFill="1" applyBorder="1" applyAlignment="1">
      <alignment horizontal="right"/>
    </xf>
    <xf numFmtId="3" fontId="11" fillId="17" borderId="13" xfId="2" applyNumberFormat="1" applyFont="1" applyFill="1" applyBorder="1" applyAlignment="1">
      <alignment horizontal="right"/>
    </xf>
    <xf numFmtId="3" fontId="61" fillId="17" borderId="8" xfId="3" applyNumberFormat="1" applyFont="1" applyFill="1" applyBorder="1" applyAlignment="1">
      <alignment horizontal="right" vertical="center"/>
    </xf>
    <xf numFmtId="3" fontId="38" fillId="17" borderId="4" xfId="3" applyNumberFormat="1" applyFont="1" applyFill="1" applyBorder="1" applyAlignment="1">
      <alignment horizontal="right"/>
    </xf>
    <xf numFmtId="3" fontId="11" fillId="17" borderId="10" xfId="3" applyNumberFormat="1" applyFont="1" applyFill="1" applyBorder="1" applyAlignment="1">
      <alignment horizontal="right"/>
    </xf>
    <xf numFmtId="3" fontId="11" fillId="0" borderId="10" xfId="2" applyNumberFormat="1" applyFont="1" applyFill="1" applyBorder="1" applyAlignment="1">
      <alignment horizontal="right"/>
    </xf>
    <xf numFmtId="3" fontId="14" fillId="17" borderId="3" xfId="3" applyNumberFormat="1" applyFont="1" applyFill="1" applyBorder="1" applyAlignment="1">
      <alignment vertical="center"/>
    </xf>
    <xf numFmtId="3" fontId="37" fillId="17" borderId="8" xfId="3" applyNumberFormat="1" applyFont="1" applyFill="1" applyBorder="1" applyAlignment="1">
      <alignment horizontal="right"/>
    </xf>
    <xf numFmtId="3" fontId="37" fillId="0" borderId="8" xfId="3" applyNumberFormat="1" applyFont="1" applyFill="1" applyBorder="1" applyAlignment="1">
      <alignment horizontal="right"/>
    </xf>
    <xf numFmtId="3" fontId="38" fillId="17" borderId="5" xfId="3" applyNumberFormat="1" applyFont="1" applyFill="1" applyBorder="1" applyAlignment="1">
      <alignment horizontal="left" vertical="center"/>
    </xf>
    <xf numFmtId="3" fontId="48" fillId="17" borderId="56" xfId="3" applyNumberFormat="1" applyFont="1" applyFill="1" applyBorder="1" applyAlignment="1">
      <alignment vertical="center"/>
    </xf>
    <xf numFmtId="3" fontId="48" fillId="14" borderId="12" xfId="3" applyNumberFormat="1" applyFont="1" applyFill="1" applyBorder="1" applyAlignment="1">
      <alignment vertical="center"/>
    </xf>
    <xf numFmtId="3" fontId="48" fillId="3" borderId="0" xfId="3" applyNumberFormat="1" applyFont="1" applyFill="1" applyBorder="1" applyAlignment="1">
      <alignment horizontal="right" vertical="center"/>
    </xf>
    <xf numFmtId="3" fontId="48" fillId="0" borderId="0" xfId="3" applyNumberFormat="1" applyFont="1" applyFill="1" applyBorder="1" applyAlignment="1">
      <alignment horizontal="right" vertical="center"/>
    </xf>
    <xf numFmtId="3" fontId="25" fillId="3" borderId="0" xfId="0" applyNumberFormat="1" applyFont="1" applyFill="1" applyAlignment="1">
      <alignment horizontal="center"/>
    </xf>
    <xf numFmtId="3" fontId="0" fillId="3" borderId="0" xfId="0" applyNumberFormat="1" applyFill="1"/>
    <xf numFmtId="3" fontId="10" fillId="17" borderId="18" xfId="3" applyNumberFormat="1" applyFont="1" applyFill="1" applyBorder="1" applyAlignment="1">
      <alignment horizontal="right"/>
    </xf>
    <xf numFmtId="3" fontId="10" fillId="14" borderId="18" xfId="3" applyNumberFormat="1" applyFont="1" applyFill="1" applyBorder="1" applyAlignment="1">
      <alignment horizontal="right"/>
    </xf>
    <xf numFmtId="3" fontId="10" fillId="17" borderId="3" xfId="3" applyNumberFormat="1" applyFont="1" applyFill="1" applyBorder="1" applyAlignment="1">
      <alignment horizontal="right"/>
    </xf>
    <xf numFmtId="3" fontId="10" fillId="14" borderId="12" xfId="3" applyNumberFormat="1" applyFont="1" applyFill="1" applyBorder="1" applyAlignment="1">
      <alignment vertical="center"/>
    </xf>
    <xf numFmtId="3" fontId="37" fillId="2" borderId="13" xfId="3" applyNumberFormat="1" applyFont="1" applyFill="1" applyBorder="1" applyAlignment="1">
      <alignment horizontal="right"/>
    </xf>
    <xf numFmtId="3" fontId="37" fillId="0" borderId="13" xfId="3" applyNumberFormat="1" applyFont="1" applyFill="1" applyBorder="1" applyAlignment="1">
      <alignment horizontal="right"/>
    </xf>
    <xf numFmtId="3" fontId="38" fillId="2" borderId="2" xfId="3" applyNumberFormat="1" applyFont="1" applyFill="1" applyBorder="1" applyAlignment="1">
      <alignment horizontal="right"/>
    </xf>
    <xf numFmtId="3" fontId="37" fillId="2" borderId="1" xfId="3" applyNumberFormat="1" applyFont="1" applyFill="1" applyBorder="1" applyAlignment="1">
      <alignment vertical="center"/>
    </xf>
    <xf numFmtId="3" fontId="37" fillId="14" borderId="12" xfId="3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3" fontId="92" fillId="0" borderId="0" xfId="0" applyNumberFormat="1" applyFont="1" applyFill="1"/>
    <xf numFmtId="3" fontId="60" fillId="14" borderId="3" xfId="0" applyNumberFormat="1" applyFont="1" applyFill="1" applyBorder="1" applyAlignment="1">
      <alignment horizontal="center" vertical="center" wrapText="1"/>
    </xf>
    <xf numFmtId="3" fontId="37" fillId="14" borderId="2" xfId="0" applyNumberFormat="1" applyFont="1" applyFill="1" applyBorder="1" applyAlignment="1">
      <alignment horizontal="center"/>
    </xf>
    <xf numFmtId="3" fontId="11" fillId="17" borderId="2" xfId="0" applyNumberFormat="1" applyFont="1" applyFill="1" applyBorder="1" applyAlignment="1">
      <alignment horizontal="right"/>
    </xf>
    <xf numFmtId="3" fontId="10" fillId="17" borderId="10" xfId="0" applyNumberFormat="1" applyFont="1" applyFill="1" applyBorder="1" applyAlignment="1">
      <alignment horizontal="right"/>
    </xf>
    <xf numFmtId="3" fontId="50" fillId="3" borderId="0" xfId="0" applyNumberFormat="1" applyFont="1" applyFill="1" applyBorder="1"/>
    <xf numFmtId="3" fontId="50" fillId="0" borderId="0" xfId="0" applyNumberFormat="1" applyFont="1" applyFill="1" applyBorder="1"/>
    <xf numFmtId="3" fontId="60" fillId="2" borderId="3" xfId="0" applyNumberFormat="1" applyFont="1" applyFill="1" applyBorder="1" applyAlignment="1">
      <alignment horizontal="right" vertical="center" wrapText="1"/>
    </xf>
    <xf numFmtId="3" fontId="60" fillId="0" borderId="3" xfId="0" applyNumberFormat="1" applyFont="1" applyFill="1" applyBorder="1" applyAlignment="1">
      <alignment horizontal="right" vertical="center" wrapText="1"/>
    </xf>
    <xf numFmtId="3" fontId="77" fillId="2" borderId="3" xfId="0" applyNumberFormat="1" applyFont="1" applyFill="1" applyBorder="1"/>
    <xf numFmtId="3" fontId="77" fillId="2" borderId="3" xfId="0" applyNumberFormat="1" applyFont="1" applyFill="1" applyBorder="1" applyAlignment="1">
      <alignment vertical="center"/>
    </xf>
    <xf numFmtId="3" fontId="25" fillId="2" borderId="2" xfId="0" applyNumberFormat="1" applyFont="1" applyFill="1" applyBorder="1"/>
    <xf numFmtId="3" fontId="98" fillId="2" borderId="2" xfId="0" applyNumberFormat="1" applyFont="1" applyFill="1" applyBorder="1"/>
    <xf numFmtId="3" fontId="31" fillId="2" borderId="2" xfId="0" applyNumberFormat="1" applyFont="1" applyFill="1" applyBorder="1"/>
    <xf numFmtId="3" fontId="95" fillId="2" borderId="2" xfId="0" applyNumberFormat="1" applyFont="1" applyFill="1" applyBorder="1"/>
    <xf numFmtId="3" fontId="10" fillId="2" borderId="3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/>
    <xf numFmtId="3" fontId="80" fillId="2" borderId="3" xfId="0" applyNumberFormat="1" applyFont="1" applyFill="1" applyBorder="1" applyAlignment="1">
      <alignment horizontal="right" vertical="center"/>
    </xf>
    <xf numFmtId="0" fontId="95" fillId="13" borderId="40" xfId="0" applyFont="1" applyFill="1" applyBorder="1"/>
    <xf numFmtId="0" fontId="95" fillId="13" borderId="40" xfId="0" applyFont="1" applyFill="1" applyBorder="1" applyAlignment="1">
      <alignment horizontal="center" vertical="center" wrapText="1"/>
    </xf>
    <xf numFmtId="3" fontId="96" fillId="12" borderId="0" xfId="0" applyNumberFormat="1" applyFont="1" applyFill="1" applyBorder="1"/>
    <xf numFmtId="3" fontId="6" fillId="17" borderId="13" xfId="0" applyNumberFormat="1" applyFont="1" applyFill="1" applyBorder="1" applyAlignment="1"/>
    <xf numFmtId="3" fontId="6" fillId="17" borderId="2" xfId="0" applyNumberFormat="1" applyFont="1" applyFill="1" applyBorder="1" applyAlignment="1"/>
    <xf numFmtId="3" fontId="15" fillId="17" borderId="2" xfId="0" applyNumberFormat="1" applyFont="1" applyFill="1" applyBorder="1" applyAlignment="1"/>
    <xf numFmtId="3" fontId="6" fillId="17" borderId="10" xfId="0" applyNumberFormat="1" applyFont="1" applyFill="1" applyBorder="1" applyAlignment="1"/>
    <xf numFmtId="3" fontId="0" fillId="17" borderId="13" xfId="0" applyNumberFormat="1" applyFill="1" applyBorder="1"/>
    <xf numFmtId="3" fontId="73" fillId="17" borderId="10" xfId="0" applyNumberFormat="1" applyFont="1" applyFill="1" applyBorder="1"/>
    <xf numFmtId="3" fontId="0" fillId="0" borderId="0" xfId="0" applyNumberFormat="1" applyFill="1" applyAlignment="1">
      <alignment horizontal="center"/>
    </xf>
    <xf numFmtId="3" fontId="23" fillId="10" borderId="18" xfId="0" applyNumberFormat="1" applyFont="1" applyFill="1" applyBorder="1" applyAlignment="1">
      <alignment horizontal="center" vertical="center" wrapText="1"/>
    </xf>
    <xf numFmtId="3" fontId="0" fillId="10" borderId="13" xfId="0" applyNumberFormat="1" applyFill="1" applyBorder="1"/>
    <xf numFmtId="3" fontId="73" fillId="10" borderId="10" xfId="0" applyNumberFormat="1" applyFont="1" applyFill="1" applyBorder="1"/>
    <xf numFmtId="3" fontId="73" fillId="10" borderId="3" xfId="0" applyNumberFormat="1" applyFont="1" applyFill="1" applyBorder="1"/>
    <xf numFmtId="0" fontId="23" fillId="13" borderId="2" xfId="0" applyFont="1" applyFill="1" applyBorder="1" applyAlignment="1">
      <alignment horizontal="right" vertical="center"/>
    </xf>
    <xf numFmtId="49" fontId="13" fillId="5" borderId="0" xfId="3" applyNumberFormat="1" applyFont="1" applyFill="1" applyBorder="1" applyAlignment="1">
      <alignment horizontal="left" vertical="center"/>
    </xf>
    <xf numFmtId="49" fontId="1" fillId="14" borderId="0" xfId="0" applyNumberFormat="1" applyFont="1" applyFill="1" applyBorder="1" applyAlignment="1">
      <alignment horizontal="left"/>
    </xf>
    <xf numFmtId="49" fontId="11" fillId="0" borderId="0" xfId="3" applyNumberFormat="1" applyFont="1" applyFill="1" applyBorder="1" applyAlignment="1">
      <alignment horizontal="center"/>
    </xf>
    <xf numFmtId="49" fontId="38" fillId="3" borderId="0" xfId="3" applyNumberFormat="1" applyFont="1" applyFill="1" applyBorder="1" applyAlignment="1">
      <alignment horizontal="left" vertical="center"/>
    </xf>
    <xf numFmtId="0" fontId="23" fillId="13" borderId="2" xfId="0" applyFont="1" applyFill="1" applyBorder="1" applyAlignment="1">
      <alignment horizontal="right" vertical="center"/>
    </xf>
    <xf numFmtId="0" fontId="25" fillId="13" borderId="2" xfId="0" applyFont="1" applyFill="1" applyBorder="1" applyAlignment="1">
      <alignment horizontal="right" vertical="center"/>
    </xf>
    <xf numFmtId="3" fontId="101" fillId="14" borderId="2" xfId="0" applyNumberFormat="1" applyFont="1" applyFill="1" applyBorder="1" applyAlignment="1">
      <alignment horizontal="right" vertical="center"/>
    </xf>
    <xf numFmtId="49" fontId="10" fillId="3" borderId="0" xfId="3" applyNumberFormat="1" applyFont="1" applyFill="1" applyBorder="1" applyAlignment="1">
      <alignment horizontal="left"/>
    </xf>
    <xf numFmtId="49" fontId="56" fillId="3" borderId="0" xfId="3" applyNumberFormat="1" applyFont="1" applyFill="1" applyBorder="1"/>
    <xf numFmtId="3" fontId="37" fillId="17" borderId="2" xfId="0" applyNumberFormat="1" applyFont="1" applyFill="1" applyBorder="1" applyAlignment="1">
      <alignment horizontal="right"/>
    </xf>
    <xf numFmtId="0" fontId="25" fillId="13" borderId="2" xfId="0" applyFont="1" applyFill="1" applyBorder="1" applyAlignment="1">
      <alignment horizontal="right" vertical="center"/>
    </xf>
    <xf numFmtId="3" fontId="101" fillId="14" borderId="2" xfId="0" applyNumberFormat="1" applyFont="1" applyFill="1" applyBorder="1" applyAlignment="1">
      <alignment horizontal="right" vertical="center"/>
    </xf>
    <xf numFmtId="3" fontId="101" fillId="17" borderId="2" xfId="0" applyNumberFormat="1" applyFont="1" applyFill="1" applyBorder="1" applyAlignment="1">
      <alignment horizontal="right" vertical="center"/>
    </xf>
    <xf numFmtId="1" fontId="25" fillId="0" borderId="3" xfId="0" applyNumberFormat="1" applyFont="1" applyFill="1" applyBorder="1" applyAlignment="1">
      <alignment horizontal="right"/>
    </xf>
    <xf numFmtId="49" fontId="38" fillId="3" borderId="0" xfId="3" applyNumberFormat="1" applyFont="1" applyFill="1" applyBorder="1" applyAlignment="1">
      <alignment vertical="center"/>
    </xf>
    <xf numFmtId="0" fontId="31" fillId="13" borderId="2" xfId="0" applyFont="1" applyFill="1" applyBorder="1" applyAlignment="1">
      <alignment horizontal="right" vertical="center"/>
    </xf>
    <xf numFmtId="3" fontId="117" fillId="17" borderId="2" xfId="0" applyNumberFormat="1" applyFont="1" applyFill="1" applyBorder="1"/>
    <xf numFmtId="49" fontId="13" fillId="14" borderId="0" xfId="3" applyNumberFormat="1" applyFont="1" applyFill="1" applyBorder="1" applyAlignment="1">
      <alignment horizontal="left" vertical="center"/>
    </xf>
    <xf numFmtId="49" fontId="10" fillId="14" borderId="0" xfId="3" applyNumberFormat="1" applyFont="1" applyFill="1" applyBorder="1" applyAlignment="1">
      <alignment horizontal="left" vertical="center"/>
    </xf>
    <xf numFmtId="49" fontId="11" fillId="14" borderId="0" xfId="3" applyNumberFormat="1" applyFont="1" applyFill="1" applyBorder="1" applyAlignment="1">
      <alignment horizontal="left" vertical="center"/>
    </xf>
    <xf numFmtId="49" fontId="10" fillId="10" borderId="0" xfId="3" applyNumberFormat="1" applyFont="1" applyFill="1" applyBorder="1"/>
    <xf numFmtId="1" fontId="11" fillId="17" borderId="2" xfId="3" applyNumberFormat="1" applyFont="1" applyFill="1" applyBorder="1" applyAlignment="1">
      <alignment horizontal="right"/>
    </xf>
    <xf numFmtId="2" fontId="11" fillId="17" borderId="2" xfId="3" applyNumberFormat="1" applyFont="1" applyFill="1" applyBorder="1" applyAlignment="1">
      <alignment horizontal="right"/>
    </xf>
    <xf numFmtId="49" fontId="11" fillId="3" borderId="2" xfId="3" applyNumberFormat="1" applyFont="1" applyFill="1" applyBorder="1" applyAlignment="1">
      <alignment vertical="center"/>
    </xf>
    <xf numFmtId="3" fontId="35" fillId="20" borderId="2" xfId="3" applyNumberFormat="1" applyFont="1" applyFill="1" applyBorder="1" applyAlignment="1">
      <alignment horizontal="right"/>
    </xf>
    <xf numFmtId="3" fontId="11" fillId="20" borderId="2" xfId="3" applyNumberFormat="1" applyFont="1" applyFill="1" applyBorder="1" applyAlignment="1">
      <alignment horizontal="right"/>
    </xf>
    <xf numFmtId="0" fontId="96" fillId="12" borderId="0" xfId="0" applyNumberFormat="1" applyFont="1" applyFill="1" applyBorder="1"/>
    <xf numFmtId="0" fontId="38" fillId="17" borderId="2" xfId="0" applyNumberFormat="1" applyFont="1" applyFill="1" applyBorder="1" applyAlignment="1">
      <alignment horizontal="right"/>
    </xf>
    <xf numFmtId="0" fontId="0" fillId="12" borderId="2" xfId="0" applyFill="1" applyBorder="1"/>
    <xf numFmtId="0" fontId="96" fillId="0" borderId="0" xfId="0" applyFont="1" applyAlignment="1">
      <alignment horizontal="left"/>
    </xf>
    <xf numFmtId="0" fontId="97" fillId="0" borderId="0" xfId="0" applyFont="1" applyAlignment="1">
      <alignment horizontal="left"/>
    </xf>
    <xf numFmtId="0" fontId="95" fillId="13" borderId="2" xfId="0" applyFont="1" applyFill="1" applyBorder="1"/>
    <xf numFmtId="0" fontId="95" fillId="13" borderId="3" xfId="0" applyFont="1" applyFill="1" applyBorder="1"/>
    <xf numFmtId="0" fontId="0" fillId="12" borderId="3" xfId="0" applyFill="1" applyBorder="1"/>
    <xf numFmtId="0" fontId="119" fillId="13" borderId="3" xfId="0" applyFont="1" applyFill="1" applyBorder="1"/>
    <xf numFmtId="1" fontId="10" fillId="14" borderId="3" xfId="0" applyNumberFormat="1" applyFont="1" applyFill="1" applyBorder="1"/>
    <xf numFmtId="165" fontId="12" fillId="19" borderId="2" xfId="3" applyNumberFormat="1" applyFont="1" applyFill="1" applyBorder="1" applyAlignment="1">
      <alignment horizontal="right"/>
    </xf>
    <xf numFmtId="165" fontId="40" fillId="19" borderId="2" xfId="3" applyNumberFormat="1" applyFont="1" applyFill="1" applyBorder="1" applyAlignment="1">
      <alignment horizontal="right"/>
    </xf>
    <xf numFmtId="0" fontId="61" fillId="3" borderId="11" xfId="3" applyFont="1" applyFill="1" applyBorder="1" applyAlignment="1">
      <alignment vertical="center"/>
    </xf>
    <xf numFmtId="0" fontId="97" fillId="13" borderId="3" xfId="0" applyFont="1" applyFill="1" applyBorder="1"/>
    <xf numFmtId="0" fontId="97" fillId="12" borderId="3" xfId="0" applyFont="1" applyFill="1" applyBorder="1"/>
    <xf numFmtId="0" fontId="121" fillId="13" borderId="2" xfId="0" applyFont="1" applyFill="1" applyBorder="1"/>
    <xf numFmtId="0" fontId="122" fillId="13" borderId="2" xfId="0" applyFont="1" applyFill="1" applyBorder="1"/>
    <xf numFmtId="0" fontId="103" fillId="13" borderId="3" xfId="0" applyFont="1" applyFill="1" applyBorder="1"/>
    <xf numFmtId="0" fontId="103" fillId="12" borderId="3" xfId="0" applyFont="1" applyFill="1" applyBorder="1"/>
    <xf numFmtId="0" fontId="103" fillId="0" borderId="3" xfId="0" applyFont="1" applyBorder="1"/>
    <xf numFmtId="0" fontId="121" fillId="0" borderId="0" xfId="0" applyFont="1"/>
    <xf numFmtId="0" fontId="122" fillId="0" borderId="0" xfId="0" applyFont="1"/>
    <xf numFmtId="0" fontId="97" fillId="0" borderId="1" xfId="0" applyFont="1" applyBorder="1"/>
    <xf numFmtId="0" fontId="121" fillId="12" borderId="2" xfId="0" applyFont="1" applyFill="1" applyBorder="1"/>
    <xf numFmtId="0" fontId="119" fillId="12" borderId="3" xfId="0" applyFont="1" applyFill="1" applyBorder="1"/>
    <xf numFmtId="0" fontId="120" fillId="14" borderId="4" xfId="1" applyFont="1" applyFill="1" applyBorder="1" applyAlignment="1" applyProtection="1">
      <alignment horizontal="left"/>
    </xf>
    <xf numFmtId="0" fontId="122" fillId="12" borderId="2" xfId="0" applyFont="1" applyFill="1" applyBorder="1"/>
    <xf numFmtId="0" fontId="123" fillId="12" borderId="2" xfId="0" applyFont="1" applyFill="1" applyBorder="1"/>
    <xf numFmtId="0" fontId="98" fillId="0" borderId="2" xfId="0" applyFont="1" applyBorder="1"/>
    <xf numFmtId="0" fontId="124" fillId="0" borderId="0" xfId="0" applyFont="1"/>
    <xf numFmtId="0" fontId="122" fillId="12" borderId="3" xfId="0" applyFont="1" applyFill="1" applyBorder="1"/>
    <xf numFmtId="0" fontId="122" fillId="17" borderId="3" xfId="0" applyFont="1" applyFill="1" applyBorder="1"/>
    <xf numFmtId="0" fontId="122" fillId="17" borderId="2" xfId="0" applyFont="1" applyFill="1" applyBorder="1"/>
    <xf numFmtId="0" fontId="23" fillId="13" borderId="2" xfId="0" applyFont="1" applyFill="1" applyBorder="1" applyAlignment="1">
      <alignment horizontal="right" vertical="center"/>
    </xf>
    <xf numFmtId="0" fontId="12" fillId="3" borderId="0" xfId="3" applyFont="1" applyFill="1" applyBorder="1" applyAlignment="1">
      <alignment horizontal="left"/>
    </xf>
    <xf numFmtId="0" fontId="13" fillId="5" borderId="0" xfId="3" applyFont="1" applyFill="1" applyBorder="1" applyAlignment="1">
      <alignment horizontal="left" vertical="center"/>
    </xf>
    <xf numFmtId="0" fontId="125" fillId="0" borderId="0" xfId="1" applyFont="1" applyAlignment="1" applyProtection="1"/>
    <xf numFmtId="3" fontId="61" fillId="14" borderId="2" xfId="3" applyNumberFormat="1" applyFont="1" applyFill="1" applyBorder="1" applyAlignment="1">
      <alignment vertical="center"/>
    </xf>
    <xf numFmtId="3" fontId="60" fillId="0" borderId="1" xfId="0" applyNumberFormat="1" applyFont="1" applyFill="1" applyBorder="1" applyAlignment="1">
      <alignment horizontal="right" vertical="center" wrapText="1"/>
    </xf>
    <xf numFmtId="3" fontId="114" fillId="0" borderId="2" xfId="0" applyNumberFormat="1" applyFont="1" applyFill="1" applyBorder="1" applyAlignment="1">
      <alignment horizontal="right" vertical="center" wrapText="1"/>
    </xf>
    <xf numFmtId="3" fontId="114" fillId="0" borderId="1" xfId="0" applyNumberFormat="1" applyFont="1" applyFill="1" applyBorder="1" applyAlignment="1">
      <alignment horizontal="right" vertical="center" wrapText="1"/>
    </xf>
    <xf numFmtId="3" fontId="114" fillId="0" borderId="10" xfId="0" applyNumberFormat="1" applyFont="1" applyFill="1" applyBorder="1" applyAlignment="1">
      <alignment horizontal="right" vertical="center" wrapText="1"/>
    </xf>
    <xf numFmtId="3" fontId="95" fillId="12" borderId="19" xfId="0" applyNumberFormat="1" applyFont="1" applyFill="1" applyBorder="1" applyAlignment="1">
      <alignment horizontal="center" vertical="center" wrapText="1"/>
    </xf>
    <xf numFmtId="3" fontId="95" fillId="12" borderId="19" xfId="0" applyNumberFormat="1" applyFont="1" applyFill="1" applyBorder="1"/>
    <xf numFmtId="3" fontId="113" fillId="12" borderId="19" xfId="0" applyNumberFormat="1" applyFont="1" applyFill="1" applyBorder="1"/>
    <xf numFmtId="3" fontId="96" fillId="14" borderId="2" xfId="0" applyNumberFormat="1" applyFont="1" applyFill="1" applyBorder="1"/>
    <xf numFmtId="3" fontId="95" fillId="14" borderId="3" xfId="0" applyNumberFormat="1" applyFont="1" applyFill="1" applyBorder="1" applyAlignment="1">
      <alignment horizontal="center" vertical="center" wrapText="1"/>
    </xf>
    <xf numFmtId="3" fontId="95" fillId="14" borderId="3" xfId="0" applyNumberFormat="1" applyFont="1" applyFill="1" applyBorder="1"/>
    <xf numFmtId="3" fontId="52" fillId="19" borderId="0" xfId="0" applyNumberFormat="1" applyFont="1" applyFill="1" applyBorder="1" applyAlignment="1">
      <alignment horizontal="right" vertical="center"/>
    </xf>
    <xf numFmtId="3" fontId="75" fillId="13" borderId="3" xfId="0" applyNumberFormat="1" applyFont="1" applyFill="1" applyBorder="1"/>
    <xf numFmtId="3" fontId="45" fillId="14" borderId="2" xfId="0" applyNumberFormat="1" applyFont="1" applyFill="1" applyBorder="1"/>
    <xf numFmtId="3" fontId="32" fillId="0" borderId="2" xfId="0" applyNumberFormat="1" applyFont="1" applyFill="1" applyBorder="1"/>
    <xf numFmtId="3" fontId="11" fillId="14" borderId="2" xfId="0" applyNumberFormat="1" applyFont="1" applyFill="1" applyBorder="1"/>
    <xf numFmtId="3" fontId="126" fillId="0" borderId="2" xfId="0" applyNumberFormat="1" applyFont="1" applyFill="1" applyBorder="1"/>
    <xf numFmtId="3" fontId="10" fillId="0" borderId="3" xfId="0" applyNumberFormat="1" applyFont="1" applyFill="1" applyBorder="1" applyAlignment="1">
      <alignment horizontal="right" vertical="center"/>
    </xf>
    <xf numFmtId="3" fontId="17" fillId="12" borderId="8" xfId="3" applyNumberFormat="1" applyFont="1" applyFill="1" applyBorder="1" applyAlignment="1">
      <alignment vertical="center"/>
    </xf>
    <xf numFmtId="3" fontId="14" fillId="12" borderId="3" xfId="3" applyNumberFormat="1" applyFont="1" applyFill="1" applyBorder="1" applyAlignment="1">
      <alignment horizontal="right" vertical="center"/>
    </xf>
    <xf numFmtId="3" fontId="14" fillId="14" borderId="3" xfId="3" applyNumberFormat="1" applyFont="1" applyFill="1" applyBorder="1" applyAlignment="1">
      <alignment vertical="center"/>
    </xf>
    <xf numFmtId="3" fontId="17" fillId="14" borderId="8" xfId="3" applyNumberFormat="1" applyFont="1" applyFill="1" applyBorder="1" applyAlignment="1">
      <alignment vertical="center"/>
    </xf>
    <xf numFmtId="3" fontId="14" fillId="12" borderId="3" xfId="3" applyNumberFormat="1" applyFont="1" applyFill="1" applyBorder="1" applyAlignment="1">
      <alignment vertical="center"/>
    </xf>
    <xf numFmtId="3" fontId="61" fillId="14" borderId="1" xfId="3" applyNumberFormat="1" applyFont="1" applyFill="1" applyBorder="1" applyAlignment="1">
      <alignment vertical="center"/>
    </xf>
    <xf numFmtId="3" fontId="33" fillId="0" borderId="2" xfId="3" applyNumberFormat="1" applyFont="1" applyFill="1" applyBorder="1" applyAlignment="1">
      <alignment horizontal="right"/>
    </xf>
    <xf numFmtId="0" fontId="55" fillId="13" borderId="1" xfId="0" applyFont="1" applyFill="1" applyBorder="1" applyAlignment="1">
      <alignment vertical="center"/>
    </xf>
    <xf numFmtId="3" fontId="48" fillId="17" borderId="1" xfId="3" applyNumberFormat="1" applyFont="1" applyFill="1" applyBorder="1" applyAlignment="1">
      <alignment vertical="center"/>
    </xf>
    <xf numFmtId="3" fontId="48" fillId="14" borderId="18" xfId="3" applyNumberFormat="1" applyFont="1" applyFill="1" applyBorder="1" applyAlignment="1">
      <alignment horizontal="right" vertical="center"/>
    </xf>
    <xf numFmtId="3" fontId="48" fillId="0" borderId="8" xfId="3" applyNumberFormat="1" applyFont="1" applyFill="1" applyBorder="1" applyAlignment="1">
      <alignment horizontal="right" vertical="center"/>
    </xf>
    <xf numFmtId="3" fontId="127" fillId="14" borderId="2" xfId="3" applyNumberFormat="1" applyFont="1" applyFill="1" applyBorder="1" applyAlignment="1">
      <alignment horizontal="right"/>
    </xf>
    <xf numFmtId="3" fontId="14" fillId="0" borderId="17" xfId="3" applyNumberFormat="1" applyFont="1" applyFill="1" applyBorder="1" applyAlignment="1">
      <alignment horizontal="right" vertical="center"/>
    </xf>
    <xf numFmtId="3" fontId="61" fillId="0" borderId="18" xfId="3" applyNumberFormat="1" applyFont="1" applyFill="1" applyBorder="1" applyAlignment="1">
      <alignment horizontal="right"/>
    </xf>
    <xf numFmtId="3" fontId="33" fillId="0" borderId="5" xfId="2" applyNumberFormat="1" applyFont="1" applyFill="1" applyBorder="1" applyAlignment="1">
      <alignment horizontal="right"/>
    </xf>
    <xf numFmtId="0" fontId="60" fillId="13" borderId="77" xfId="0" applyFont="1" applyFill="1" applyBorder="1"/>
    <xf numFmtId="0" fontId="60" fillId="13" borderId="77" xfId="0" applyFont="1" applyFill="1" applyBorder="1" applyAlignment="1">
      <alignment vertical="center"/>
    </xf>
    <xf numFmtId="0" fontId="31" fillId="13" borderId="14" xfId="0" applyFont="1" applyFill="1" applyBorder="1"/>
    <xf numFmtId="0" fontId="32" fillId="13" borderId="49" xfId="0" applyFont="1" applyFill="1" applyBorder="1"/>
    <xf numFmtId="3" fontId="33" fillId="0" borderId="13" xfId="2" applyNumberFormat="1" applyFont="1" applyFill="1" applyBorder="1" applyAlignment="1">
      <alignment horizontal="right"/>
    </xf>
    <xf numFmtId="3" fontId="12" fillId="0" borderId="2" xfId="3" applyNumberFormat="1" applyFont="1" applyFill="1" applyBorder="1" applyAlignment="1">
      <alignment horizontal="right"/>
    </xf>
    <xf numFmtId="3" fontId="14" fillId="0" borderId="3" xfId="3" applyNumberFormat="1" applyFont="1" applyFill="1" applyBorder="1" applyAlignment="1">
      <alignment horizontal="right" vertical="center"/>
    </xf>
    <xf numFmtId="3" fontId="55" fillId="14" borderId="3" xfId="0" applyNumberFormat="1" applyFont="1" applyFill="1" applyBorder="1" applyAlignment="1">
      <alignment vertical="center"/>
    </xf>
    <xf numFmtId="3" fontId="129" fillId="14" borderId="2" xfId="0" applyNumberFormat="1" applyFont="1" applyFill="1" applyBorder="1" applyAlignment="1">
      <alignment horizontal="right"/>
    </xf>
    <xf numFmtId="3" fontId="130" fillId="14" borderId="2" xfId="0" applyNumberFormat="1" applyFont="1" applyFill="1" applyBorder="1" applyAlignment="1">
      <alignment horizontal="right"/>
    </xf>
    <xf numFmtId="3" fontId="131" fillId="14" borderId="2" xfId="0" applyNumberFormat="1" applyFont="1" applyFill="1" applyBorder="1" applyAlignment="1">
      <alignment horizontal="right" vertical="center"/>
    </xf>
    <xf numFmtId="0" fontId="118" fillId="13" borderId="3" xfId="0" applyNumberFormat="1" applyFont="1" applyFill="1" applyBorder="1" applyAlignment="1">
      <alignment horizontal="right" vertical="center"/>
    </xf>
    <xf numFmtId="3" fontId="95" fillId="17" borderId="3" xfId="0" applyNumberFormat="1" applyFont="1" applyFill="1" applyBorder="1"/>
    <xf numFmtId="3" fontId="95" fillId="0" borderId="3" xfId="0" applyNumberFormat="1" applyFont="1" applyBorder="1" applyAlignment="1">
      <alignment horizontal="right"/>
    </xf>
    <xf numFmtId="3" fontId="123" fillId="0" borderId="2" xfId="0" applyNumberFormat="1" applyFont="1" applyBorder="1" applyAlignment="1">
      <alignment horizontal="right"/>
    </xf>
    <xf numFmtId="3" fontId="33" fillId="0" borderId="2" xfId="3" applyNumberFormat="1" applyFont="1" applyFill="1" applyBorder="1" applyAlignment="1">
      <alignment horizontal="right" vertical="center" wrapText="1"/>
    </xf>
    <xf numFmtId="3" fontId="6" fillId="17" borderId="19" xfId="3" applyNumberFormat="1" applyFont="1" applyFill="1" applyBorder="1" applyAlignment="1">
      <alignment horizontal="right" vertical="center"/>
    </xf>
    <xf numFmtId="3" fontId="95" fillId="17" borderId="19" xfId="0" applyNumberFormat="1" applyFont="1" applyFill="1" applyBorder="1"/>
    <xf numFmtId="3" fontId="61" fillId="0" borderId="3" xfId="3" applyNumberFormat="1" applyFont="1" applyFill="1" applyBorder="1" applyAlignment="1">
      <alignment horizontal="right" vertical="center" wrapText="1"/>
    </xf>
    <xf numFmtId="3" fontId="33" fillId="14" borderId="2" xfId="3" applyNumberFormat="1" applyFont="1" applyFill="1" applyBorder="1" applyAlignment="1">
      <alignment horizontal="right"/>
    </xf>
    <xf numFmtId="3" fontId="12" fillId="17" borderId="3" xfId="3" applyNumberFormat="1" applyFont="1" applyFill="1" applyBorder="1" applyAlignment="1">
      <alignment horizontal="right"/>
    </xf>
    <xf numFmtId="3" fontId="12" fillId="14" borderId="3" xfId="3" applyNumberFormat="1" applyFont="1" applyFill="1" applyBorder="1" applyAlignment="1">
      <alignment horizontal="right"/>
    </xf>
    <xf numFmtId="3" fontId="11" fillId="21" borderId="2" xfId="3" applyNumberFormat="1" applyFont="1" applyFill="1" applyBorder="1" applyAlignment="1">
      <alignment horizontal="right"/>
    </xf>
    <xf numFmtId="3" fontId="12" fillId="21" borderId="2" xfId="3" applyNumberFormat="1" applyFont="1" applyFill="1" applyBorder="1" applyAlignment="1">
      <alignment horizontal="right"/>
    </xf>
    <xf numFmtId="0" fontId="17" fillId="3" borderId="11" xfId="3" applyFont="1" applyFill="1" applyBorder="1" applyAlignment="1">
      <alignment vertical="center"/>
    </xf>
    <xf numFmtId="0" fontId="17" fillId="3" borderId="15" xfId="3" applyFont="1" applyFill="1" applyBorder="1" applyAlignment="1">
      <alignment vertical="center"/>
    </xf>
    <xf numFmtId="0" fontId="36" fillId="10" borderId="0" xfId="3" applyFont="1" applyFill="1" applyBorder="1" applyAlignment="1">
      <alignment horizontal="left" vertical="center"/>
    </xf>
    <xf numFmtId="0" fontId="36" fillId="21" borderId="0" xfId="3" applyFont="1" applyFill="1" applyBorder="1" applyAlignment="1">
      <alignment horizontal="left" vertical="center"/>
    </xf>
    <xf numFmtId="0" fontId="36" fillId="21" borderId="0" xfId="3" applyFont="1" applyFill="1" applyBorder="1" applyAlignment="1">
      <alignment horizontal="center" vertical="center"/>
    </xf>
    <xf numFmtId="0" fontId="32" fillId="21" borderId="2" xfId="0" applyFont="1" applyFill="1" applyBorder="1"/>
    <xf numFmtId="3" fontId="36" fillId="21" borderId="4" xfId="3" applyNumberFormat="1" applyFont="1" applyFill="1" applyBorder="1" applyAlignment="1">
      <alignment horizontal="right" vertical="center"/>
    </xf>
    <xf numFmtId="3" fontId="11" fillId="17" borderId="4" xfId="3" applyNumberFormat="1" applyFont="1" applyFill="1" applyBorder="1" applyAlignment="1">
      <alignment horizontal="right" vertical="center"/>
    </xf>
    <xf numFmtId="0" fontId="11" fillId="4" borderId="0" xfId="3" applyNumberFormat="1" applyFont="1" applyFill="1" applyBorder="1" applyAlignment="1">
      <alignment horizontal="right"/>
    </xf>
    <xf numFmtId="3" fontId="11" fillId="4" borderId="0" xfId="3" applyNumberFormat="1" applyFont="1" applyFill="1" applyBorder="1" applyAlignment="1">
      <alignment horizontal="right"/>
    </xf>
    <xf numFmtId="3" fontId="11" fillId="4" borderId="2" xfId="3" applyNumberFormat="1" applyFont="1" applyFill="1" applyBorder="1" applyAlignment="1">
      <alignment horizontal="right"/>
    </xf>
    <xf numFmtId="0" fontId="91" fillId="0" borderId="32" xfId="1" quotePrefix="1" applyFill="1" applyBorder="1" applyAlignment="1" applyProtection="1"/>
    <xf numFmtId="0" fontId="91" fillId="3" borderId="12" xfId="1" applyFill="1" applyBorder="1" applyAlignment="1" applyProtection="1"/>
    <xf numFmtId="0" fontId="36" fillId="3" borderId="12" xfId="3" applyFont="1" applyFill="1" applyBorder="1"/>
    <xf numFmtId="0" fontId="12" fillId="3" borderId="4" xfId="3" applyFont="1" applyFill="1" applyBorder="1"/>
    <xf numFmtId="49" fontId="36" fillId="3" borderId="4" xfId="3" applyNumberFormat="1" applyFont="1" applyFill="1" applyBorder="1" applyAlignment="1">
      <alignment horizontal="left"/>
    </xf>
    <xf numFmtId="49" fontId="11" fillId="3" borderId="4" xfId="3" applyNumberFormat="1" applyFont="1" applyFill="1" applyBorder="1" applyAlignment="1">
      <alignment horizontal="left"/>
    </xf>
    <xf numFmtId="0" fontId="36" fillId="4" borderId="4" xfId="3" applyFont="1" applyFill="1" applyBorder="1" applyAlignment="1">
      <alignment horizontal="left"/>
    </xf>
    <xf numFmtId="0" fontId="64" fillId="10" borderId="4" xfId="3" applyFont="1" applyFill="1" applyBorder="1" applyAlignment="1">
      <alignment horizontal="left" vertical="center"/>
    </xf>
    <xf numFmtId="0" fontId="12" fillId="3" borderId="4" xfId="3" applyFont="1" applyFill="1" applyBorder="1" applyAlignment="1">
      <alignment horizontal="left" vertical="center"/>
    </xf>
    <xf numFmtId="0" fontId="11" fillId="3" borderId="4" xfId="3" applyNumberFormat="1" applyFont="1" applyFill="1" applyBorder="1" applyAlignment="1">
      <alignment horizontal="left" vertical="center"/>
    </xf>
    <xf numFmtId="0" fontId="11" fillId="3" borderId="4" xfId="3" applyFont="1" applyFill="1" applyBorder="1" applyAlignment="1">
      <alignment horizontal="left" vertical="center"/>
    </xf>
    <xf numFmtId="0" fontId="11" fillId="21" borderId="4" xfId="3" applyFont="1" applyFill="1" applyBorder="1" applyAlignment="1">
      <alignment horizontal="left" vertical="center"/>
    </xf>
    <xf numFmtId="0" fontId="17" fillId="3" borderId="16" xfId="3" applyFont="1" applyFill="1" applyBorder="1" applyAlignment="1">
      <alignment vertical="center"/>
    </xf>
    <xf numFmtId="0" fontId="23" fillId="8" borderId="40" xfId="0" applyFont="1" applyFill="1" applyBorder="1" applyAlignment="1">
      <alignment horizontal="center" vertical="center" wrapText="1"/>
    </xf>
    <xf numFmtId="3" fontId="23" fillId="17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0" fontId="132" fillId="0" borderId="0" xfId="0" applyFont="1" applyAlignment="1">
      <alignment horizontal="right" vertical="center"/>
    </xf>
    <xf numFmtId="3" fontId="11" fillId="17" borderId="20" xfId="3" applyNumberFormat="1" applyFont="1" applyFill="1" applyBorder="1" applyAlignment="1">
      <alignment horizontal="right" vertical="center"/>
    </xf>
    <xf numFmtId="0" fontId="25" fillId="13" borderId="10" xfId="0" applyFont="1" applyFill="1" applyBorder="1" applyAlignment="1">
      <alignment vertical="center"/>
    </xf>
    <xf numFmtId="3" fontId="25" fillId="17" borderId="10" xfId="0" applyNumberFormat="1" applyFont="1" applyFill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1" fillId="17" borderId="19" xfId="3" applyNumberFormat="1" applyFont="1" applyFill="1" applyBorder="1" applyAlignment="1">
      <alignment horizontal="right" vertical="center"/>
    </xf>
    <xf numFmtId="3" fontId="12" fillId="14" borderId="8" xfId="3" applyNumberFormat="1" applyFont="1" applyFill="1" applyBorder="1" applyAlignment="1">
      <alignment horizontal="right"/>
    </xf>
    <xf numFmtId="3" fontId="12" fillId="17" borderId="19" xfId="3" applyNumberFormat="1" applyFont="1" applyFill="1" applyBorder="1" applyAlignment="1">
      <alignment horizontal="right" vertical="center"/>
    </xf>
    <xf numFmtId="0" fontId="23" fillId="13" borderId="78" xfId="0" applyFont="1" applyFill="1" applyBorder="1"/>
    <xf numFmtId="3" fontId="12" fillId="14" borderId="30" xfId="3" applyNumberFormat="1" applyFont="1" applyFill="1" applyBorder="1" applyAlignment="1">
      <alignment horizontal="right"/>
    </xf>
    <xf numFmtId="0" fontId="89" fillId="8" borderId="40" xfId="0" applyFont="1" applyFill="1" applyBorder="1" applyAlignment="1">
      <alignment horizontal="center" vertical="center" wrapText="1"/>
    </xf>
    <xf numFmtId="0" fontId="89" fillId="17" borderId="3" xfId="0" applyFont="1" applyFill="1" applyBorder="1" applyAlignment="1">
      <alignment horizontal="center" vertical="center" wrapText="1"/>
    </xf>
    <xf numFmtId="0" fontId="89" fillId="14" borderId="1" xfId="0" applyFont="1" applyFill="1" applyBorder="1" applyAlignment="1">
      <alignment horizontal="center" vertical="center" wrapText="1"/>
    </xf>
    <xf numFmtId="3" fontId="12" fillId="14" borderId="2" xfId="3" applyNumberFormat="1" applyFont="1" applyFill="1" applyBorder="1" applyAlignment="1">
      <alignment horizontal="right" wrapText="1"/>
    </xf>
    <xf numFmtId="3" fontId="128" fillId="14" borderId="2" xfId="3" applyNumberFormat="1" applyFont="1" applyFill="1" applyBorder="1" applyAlignment="1">
      <alignment horizontal="right" wrapText="1"/>
    </xf>
    <xf numFmtId="3" fontId="12" fillId="14" borderId="2" xfId="3" applyNumberFormat="1" applyFont="1" applyFill="1" applyBorder="1" applyAlignment="1">
      <alignment horizontal="right" vertical="top" wrapText="1"/>
    </xf>
    <xf numFmtId="3" fontId="12" fillId="14" borderId="10" xfId="3" applyNumberFormat="1" applyFont="1" applyFill="1" applyBorder="1" applyAlignment="1">
      <alignment horizontal="right" vertical="top" wrapText="1"/>
    </xf>
    <xf numFmtId="3" fontId="10" fillId="14" borderId="1" xfId="3" applyNumberFormat="1" applyFont="1" applyFill="1" applyBorder="1" applyAlignment="1">
      <alignment horizontal="right" wrapText="1"/>
    </xf>
    <xf numFmtId="3" fontId="12" fillId="14" borderId="10" xfId="3" applyNumberFormat="1" applyFont="1" applyFill="1" applyBorder="1" applyAlignment="1">
      <alignment horizontal="right" wrapText="1"/>
    </xf>
    <xf numFmtId="0" fontId="23" fillId="13" borderId="10" xfId="0" applyFont="1" applyFill="1" applyBorder="1" applyAlignment="1">
      <alignment horizontal="right" vertical="center"/>
    </xf>
    <xf numFmtId="165" fontId="12" fillId="17" borderId="10" xfId="3" applyNumberFormat="1" applyFont="1" applyFill="1" applyBorder="1" applyAlignment="1">
      <alignment horizontal="right" vertical="center"/>
    </xf>
    <xf numFmtId="165" fontId="40" fillId="0" borderId="10" xfId="3" applyNumberFormat="1" applyFont="1" applyFill="1" applyBorder="1" applyAlignment="1">
      <alignment horizontal="right" vertical="center"/>
    </xf>
    <xf numFmtId="165" fontId="33" fillId="14" borderId="2" xfId="3" applyNumberFormat="1" applyFont="1" applyFill="1" applyBorder="1" applyAlignment="1">
      <alignment horizontal="right"/>
    </xf>
    <xf numFmtId="0" fontId="8" fillId="0" borderId="12" xfId="3" applyFont="1" applyBorder="1"/>
    <xf numFmtId="0" fontId="8" fillId="0" borderId="31" xfId="3" applyFont="1" applyBorder="1"/>
    <xf numFmtId="0" fontId="39" fillId="5" borderId="4" xfId="3" applyFont="1" applyFill="1" applyBorder="1"/>
    <xf numFmtId="0" fontId="7" fillId="5" borderId="0" xfId="3" applyFont="1" applyFill="1" applyBorder="1"/>
    <xf numFmtId="0" fontId="8" fillId="0" borderId="0" xfId="3" applyFont="1" applyBorder="1"/>
    <xf numFmtId="0" fontId="8" fillId="0" borderId="5" xfId="3" applyFont="1" applyBorder="1"/>
    <xf numFmtId="0" fontId="10" fillId="3" borderId="5" xfId="3" applyFont="1" applyFill="1" applyBorder="1" applyAlignment="1">
      <alignment horizontal="left"/>
    </xf>
    <xf numFmtId="0" fontId="11" fillId="0" borderId="4" xfId="3" applyFont="1" applyFill="1" applyBorder="1" applyAlignment="1">
      <alignment horizontal="center"/>
    </xf>
    <xf numFmtId="0" fontId="11" fillId="0" borderId="5" xfId="3" applyFont="1" applyFill="1" applyBorder="1"/>
    <xf numFmtId="49" fontId="11" fillId="0" borderId="4" xfId="3" applyNumberFormat="1" applyFont="1" applyFill="1" applyBorder="1" applyAlignment="1">
      <alignment horizontal="left"/>
    </xf>
    <xf numFmtId="0" fontId="11" fillId="4" borderId="4" xfId="3" applyFont="1" applyFill="1" applyBorder="1" applyAlignment="1">
      <alignment horizontal="center"/>
    </xf>
    <xf numFmtId="0" fontId="11" fillId="4" borderId="5" xfId="3" applyFont="1" applyFill="1" applyBorder="1"/>
    <xf numFmtId="0" fontId="12" fillId="3" borderId="4" xfId="3" applyFont="1" applyFill="1" applyBorder="1" applyAlignment="1">
      <alignment horizontal="left"/>
    </xf>
    <xf numFmtId="0" fontId="11" fillId="3" borderId="5" xfId="3" applyFont="1" applyFill="1" applyBorder="1"/>
    <xf numFmtId="164" fontId="11" fillId="0" borderId="5" xfId="3" applyNumberFormat="1" applyFont="1" applyFill="1" applyBorder="1" applyAlignment="1">
      <alignment horizontal="right"/>
    </xf>
    <xf numFmtId="0" fontId="11" fillId="3" borderId="4" xfId="3" applyFont="1" applyFill="1" applyBorder="1" applyAlignment="1">
      <alignment horizontal="center"/>
    </xf>
    <xf numFmtId="164" fontId="11" fillId="3" borderId="5" xfId="3" applyNumberFormat="1" applyFont="1" applyFill="1" applyBorder="1" applyAlignment="1">
      <alignment horizontal="right"/>
    </xf>
    <xf numFmtId="0" fontId="10" fillId="3" borderId="4" xfId="3" applyFont="1" applyFill="1" applyBorder="1" applyAlignment="1">
      <alignment vertical="center"/>
    </xf>
    <xf numFmtId="0" fontId="13" fillId="4" borderId="4" xfId="3" applyFont="1" applyFill="1" applyBorder="1" applyAlignment="1">
      <alignment horizontal="left" vertical="center"/>
    </xf>
    <xf numFmtId="0" fontId="13" fillId="4" borderId="5" xfId="3" applyFont="1" applyFill="1" applyBorder="1" applyAlignment="1">
      <alignment horizontal="left" vertical="center"/>
    </xf>
    <xf numFmtId="0" fontId="13" fillId="5" borderId="4" xfId="3" applyFont="1" applyFill="1" applyBorder="1" applyAlignment="1">
      <alignment horizontal="left" vertical="center"/>
    </xf>
    <xf numFmtId="0" fontId="13" fillId="3" borderId="5" xfId="3" applyFont="1" applyFill="1" applyBorder="1" applyAlignment="1">
      <alignment horizontal="left" vertical="center"/>
    </xf>
    <xf numFmtId="0" fontId="11" fillId="0" borderId="4" xfId="3" applyFont="1" applyFill="1" applyBorder="1" applyAlignment="1">
      <alignment horizontal="left" vertical="center"/>
    </xf>
    <xf numFmtId="0" fontId="11" fillId="3" borderId="5" xfId="3" applyFont="1" applyFill="1" applyBorder="1" applyAlignment="1">
      <alignment horizontal="left" vertical="center"/>
    </xf>
    <xf numFmtId="0" fontId="10" fillId="3" borderId="16" xfId="3" applyFont="1" applyFill="1" applyBorder="1" applyAlignment="1">
      <alignment vertical="center"/>
    </xf>
    <xf numFmtId="0" fontId="10" fillId="3" borderId="11" xfId="3" applyFont="1" applyFill="1" applyBorder="1" applyAlignment="1">
      <alignment vertical="center"/>
    </xf>
    <xf numFmtId="0" fontId="10" fillId="3" borderId="15" xfId="3" applyFont="1" applyFill="1" applyBorder="1" applyAlignment="1">
      <alignment vertical="center"/>
    </xf>
    <xf numFmtId="1" fontId="127" fillId="12" borderId="2" xfId="3" applyNumberFormat="1" applyFont="1" applyFill="1" applyBorder="1" applyAlignment="1">
      <alignment horizontal="right"/>
    </xf>
    <xf numFmtId="1" fontId="25" fillId="14" borderId="3" xfId="0" applyNumberFormat="1" applyFont="1" applyFill="1" applyBorder="1" applyAlignment="1">
      <alignment vertical="center"/>
    </xf>
    <xf numFmtId="1" fontId="0" fillId="14" borderId="2" xfId="0" applyNumberFormat="1" applyFont="1" applyFill="1" applyBorder="1"/>
    <xf numFmtId="1" fontId="28" fillId="14" borderId="2" xfId="0" applyNumberFormat="1" applyFont="1" applyFill="1" applyBorder="1"/>
    <xf numFmtId="1" fontId="0" fillId="11" borderId="2" xfId="0" applyNumberFormat="1" applyFill="1" applyBorder="1"/>
    <xf numFmtId="1" fontId="34" fillId="14" borderId="2" xfId="0" applyNumberFormat="1" applyFont="1" applyFill="1" applyBorder="1"/>
    <xf numFmtId="1" fontId="0" fillId="11" borderId="0" xfId="0" applyNumberFormat="1" applyFill="1"/>
    <xf numFmtId="1" fontId="0" fillId="14" borderId="0" xfId="0" applyNumberFormat="1" applyFill="1" applyBorder="1"/>
    <xf numFmtId="3" fontId="0" fillId="21" borderId="2" xfId="0" applyNumberFormat="1" applyFill="1" applyBorder="1"/>
    <xf numFmtId="3" fontId="0" fillId="21" borderId="0" xfId="0" applyNumberFormat="1" applyFill="1"/>
    <xf numFmtId="3" fontId="100" fillId="14" borderId="0" xfId="0" applyNumberFormat="1" applyFont="1" applyFill="1" applyBorder="1"/>
    <xf numFmtId="3" fontId="100" fillId="21" borderId="2" xfId="0" applyNumberFormat="1" applyFont="1" applyFill="1" applyBorder="1"/>
    <xf numFmtId="1" fontId="0" fillId="21" borderId="0" xfId="0" applyNumberFormat="1" applyFill="1"/>
    <xf numFmtId="3" fontId="100" fillId="21" borderId="0" xfId="0" applyNumberFormat="1" applyFont="1" applyFill="1"/>
    <xf numFmtId="1" fontId="126" fillId="14" borderId="2" xfId="0" applyNumberFormat="1" applyFont="1" applyFill="1" applyBorder="1"/>
    <xf numFmtId="1" fontId="133" fillId="14" borderId="2" xfId="0" applyNumberFormat="1" applyFont="1" applyFill="1" applyBorder="1"/>
    <xf numFmtId="1" fontId="32" fillId="14" borderId="2" xfId="0" applyNumberFormat="1" applyFont="1" applyFill="1" applyBorder="1"/>
    <xf numFmtId="1" fontId="126" fillId="14" borderId="10" xfId="0" applyNumberFormat="1" applyFont="1" applyFill="1" applyBorder="1"/>
    <xf numFmtId="1" fontId="28" fillId="14" borderId="3" xfId="0" applyNumberFormat="1" applyFont="1" applyFill="1" applyBorder="1"/>
    <xf numFmtId="1" fontId="133" fillId="14" borderId="10" xfId="0" applyNumberFormat="1" applyFont="1" applyFill="1" applyBorder="1"/>
    <xf numFmtId="1" fontId="23" fillId="14" borderId="2" xfId="0" applyNumberFormat="1" applyFont="1" applyFill="1" applyBorder="1" applyAlignment="1">
      <alignment vertical="center"/>
    </xf>
    <xf numFmtId="3" fontId="133" fillId="0" borderId="2" xfId="0" applyNumberFormat="1" applyFont="1" applyFill="1" applyBorder="1"/>
    <xf numFmtId="3" fontId="100" fillId="14" borderId="10" xfId="0" applyNumberFormat="1" applyFont="1" applyFill="1" applyBorder="1"/>
    <xf numFmtId="3" fontId="129" fillId="14" borderId="2" xfId="0" applyNumberFormat="1" applyFont="1" applyFill="1" applyBorder="1"/>
    <xf numFmtId="3" fontId="133" fillId="14" borderId="2" xfId="0" applyNumberFormat="1" applyFont="1" applyFill="1" applyBorder="1"/>
    <xf numFmtId="3" fontId="23" fillId="17" borderId="4" xfId="0" applyNumberFormat="1" applyFont="1" applyFill="1" applyBorder="1"/>
    <xf numFmtId="3" fontId="0" fillId="21" borderId="0" xfId="0" applyNumberFormat="1" applyFill="1" applyBorder="1" applyAlignment="1">
      <alignment horizontal="center"/>
    </xf>
    <xf numFmtId="0" fontId="0" fillId="21" borderId="6" xfId="0" applyFill="1" applyBorder="1"/>
    <xf numFmtId="3" fontId="0" fillId="21" borderId="6" xfId="0" applyNumberFormat="1" applyFill="1" applyBorder="1"/>
    <xf numFmtId="3" fontId="12" fillId="14" borderId="2" xfId="0" applyNumberFormat="1" applyFont="1" applyFill="1" applyBorder="1"/>
    <xf numFmtId="3" fontId="60" fillId="17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3" fontId="23" fillId="17" borderId="2" xfId="0" applyNumberFormat="1" applyFont="1" applyFill="1" applyBorder="1" applyAlignment="1">
      <alignment horizontal="center" vertical="center"/>
    </xf>
    <xf numFmtId="0" fontId="70" fillId="0" borderId="5" xfId="0" applyFont="1" applyFill="1" applyBorder="1" applyAlignment="1">
      <alignment horizontal="center" vertical="center"/>
    </xf>
    <xf numFmtId="3" fontId="70" fillId="17" borderId="2" xfId="0" applyNumberFormat="1" applyFont="1" applyFill="1" applyBorder="1" applyAlignment="1">
      <alignment horizontal="center" vertical="center"/>
    </xf>
    <xf numFmtId="3" fontId="23" fillId="17" borderId="2" xfId="0" applyNumberFormat="1" applyFont="1" applyFill="1" applyBorder="1" applyAlignment="1">
      <alignment horizontal="center"/>
    </xf>
    <xf numFmtId="0" fontId="70" fillId="0" borderId="2" xfId="0" applyFont="1" applyFill="1" applyBorder="1" applyAlignment="1">
      <alignment horizontal="center"/>
    </xf>
    <xf numFmtId="0" fontId="70" fillId="14" borderId="2" xfId="0" applyFont="1" applyFill="1" applyBorder="1" applyAlignment="1">
      <alignment horizontal="center" vertical="center"/>
    </xf>
    <xf numFmtId="1" fontId="129" fillId="14" borderId="2" xfId="0" applyNumberFormat="1" applyFont="1" applyFill="1" applyBorder="1"/>
    <xf numFmtId="49" fontId="0" fillId="0" borderId="40" xfId="0" applyNumberFormat="1" applyBorder="1"/>
    <xf numFmtId="0" fontId="25" fillId="0" borderId="60" xfId="0" applyFont="1" applyBorder="1" applyAlignment="1">
      <alignment horizontal="center" vertical="center"/>
    </xf>
    <xf numFmtId="0" fontId="91" fillId="0" borderId="32" xfId="1" applyBorder="1" applyAlignment="1" applyProtection="1">
      <alignment horizontal="left"/>
    </xf>
    <xf numFmtId="0" fontId="91" fillId="0" borderId="31" xfId="1" applyBorder="1" applyAlignment="1" applyProtection="1">
      <alignment horizontal="left"/>
    </xf>
    <xf numFmtId="0" fontId="91" fillId="0" borderId="4" xfId="1" applyBorder="1" applyAlignment="1" applyProtection="1">
      <alignment horizontal="left"/>
    </xf>
    <xf numFmtId="49" fontId="0" fillId="0" borderId="4" xfId="0" applyNumberFormat="1" applyBorder="1"/>
    <xf numFmtId="49" fontId="0" fillId="11" borderId="4" xfId="0" applyNumberFormat="1" applyFill="1" applyBorder="1"/>
    <xf numFmtId="0" fontId="22" fillId="11" borderId="0" xfId="0" applyFont="1" applyFill="1" applyBorder="1"/>
    <xf numFmtId="49" fontId="0" fillId="3" borderId="4" xfId="0" applyNumberFormat="1" applyFill="1" applyBorder="1"/>
    <xf numFmtId="0" fontId="22" fillId="3" borderId="0" xfId="0" applyFont="1" applyFill="1" applyBorder="1"/>
    <xf numFmtId="0" fontId="69" fillId="0" borderId="0" xfId="0" applyFont="1" applyBorder="1"/>
    <xf numFmtId="0" fontId="22" fillId="0" borderId="0" xfId="0" applyFont="1" applyBorder="1"/>
    <xf numFmtId="0" fontId="1" fillId="0" borderId="0" xfId="0" applyFont="1" applyBorder="1"/>
    <xf numFmtId="1" fontId="33" fillId="14" borderId="2" xfId="0" applyNumberFormat="1" applyFont="1" applyFill="1" applyBorder="1" applyAlignment="1">
      <alignment horizontal="right"/>
    </xf>
    <xf numFmtId="0" fontId="60" fillId="17" borderId="3" xfId="0" applyNumberFormat="1" applyFont="1" applyFill="1" applyBorder="1" applyAlignment="1">
      <alignment vertical="center" wrapText="1"/>
    </xf>
    <xf numFmtId="0" fontId="32" fillId="13" borderId="2" xfId="0" applyFont="1" applyFill="1" applyBorder="1" applyAlignment="1">
      <alignment vertical="center"/>
    </xf>
    <xf numFmtId="3" fontId="62" fillId="13" borderId="3" xfId="0" applyNumberFormat="1" applyFont="1" applyFill="1" applyBorder="1" applyAlignment="1">
      <alignment vertical="center"/>
    </xf>
    <xf numFmtId="3" fontId="10" fillId="17" borderId="1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horizontal="right" vertical="center"/>
    </xf>
    <xf numFmtId="0" fontId="12" fillId="3" borderId="16" xfId="3" applyFont="1" applyFill="1" applyBorder="1" applyAlignment="1">
      <alignment vertical="center"/>
    </xf>
    <xf numFmtId="0" fontId="36" fillId="3" borderId="2" xfId="3" applyFont="1" applyFill="1" applyBorder="1" applyAlignment="1">
      <alignment vertical="center"/>
    </xf>
    <xf numFmtId="0" fontId="82" fillId="0" borderId="3" xfId="0" applyFont="1" applyBorder="1" applyAlignment="1">
      <alignment horizontal="center" vertical="center"/>
    </xf>
    <xf numFmtId="3" fontId="82" fillId="17" borderId="3" xfId="0" applyNumberFormat="1" applyFont="1" applyFill="1" applyBorder="1" applyAlignment="1">
      <alignment horizontal="center" vertical="center" wrapText="1"/>
    </xf>
    <xf numFmtId="0" fontId="82" fillId="0" borderId="1" xfId="0" applyFont="1" applyBorder="1" applyAlignment="1">
      <alignment horizontal="center" vertical="center"/>
    </xf>
    <xf numFmtId="3" fontId="95" fillId="14" borderId="10" xfId="0" applyNumberFormat="1" applyFont="1" applyFill="1" applyBorder="1"/>
    <xf numFmtId="3" fontId="95" fillId="14" borderId="2" xfId="0" applyNumberFormat="1" applyFont="1" applyFill="1" applyBorder="1"/>
    <xf numFmtId="0" fontId="103" fillId="13" borderId="40" xfId="0" applyFont="1" applyFill="1" applyBorder="1"/>
    <xf numFmtId="3" fontId="25" fillId="14" borderId="3" xfId="0" applyNumberFormat="1" applyFont="1" applyFill="1" applyBorder="1" applyAlignment="1">
      <alignment vertical="center"/>
    </xf>
    <xf numFmtId="0" fontId="97" fillId="0" borderId="2" xfId="0" applyFont="1" applyBorder="1"/>
    <xf numFmtId="3" fontId="132" fillId="13" borderId="20" xfId="0" applyNumberFormat="1" applyFont="1" applyFill="1" applyBorder="1" applyAlignment="1">
      <alignment horizontal="right"/>
    </xf>
    <xf numFmtId="0" fontId="10" fillId="13" borderId="20" xfId="3" applyNumberFormat="1" applyFont="1" applyFill="1" applyBorder="1" applyAlignment="1">
      <alignment horizontal="right" vertical="center"/>
    </xf>
    <xf numFmtId="16" fontId="22" fillId="14" borderId="76" xfId="0" applyNumberFormat="1" applyFont="1" applyFill="1" applyBorder="1" applyAlignment="1">
      <alignment horizontal="center" vertical="center"/>
    </xf>
    <xf numFmtId="0" fontId="69" fillId="14" borderId="59" xfId="0" applyFont="1" applyFill="1" applyBorder="1" applyAlignment="1">
      <alignment horizontal="center" vertical="center"/>
    </xf>
    <xf numFmtId="0" fontId="0" fillId="14" borderId="5" xfId="0" applyFill="1" applyBorder="1"/>
    <xf numFmtId="3" fontId="0" fillId="14" borderId="5" xfId="0" applyNumberFormat="1" applyFill="1" applyBorder="1"/>
    <xf numFmtId="0" fontId="0" fillId="14" borderId="5" xfId="0" applyFill="1" applyBorder="1" applyAlignment="1">
      <alignment vertical="center"/>
    </xf>
    <xf numFmtId="4" fontId="1" fillId="0" borderId="1" xfId="0" applyNumberFormat="1" applyFont="1" applyFill="1" applyBorder="1"/>
    <xf numFmtId="4" fontId="1" fillId="0" borderId="2" xfId="0" applyNumberFormat="1" applyFont="1" applyFill="1" applyBorder="1"/>
    <xf numFmtId="0" fontId="134" fillId="0" borderId="2" xfId="0" applyFont="1" applyBorder="1" applyAlignment="1">
      <alignment horizontal="right"/>
    </xf>
    <xf numFmtId="0" fontId="48" fillId="3" borderId="16" xfId="0" applyFont="1" applyFill="1" applyBorder="1" applyAlignment="1">
      <alignment vertical="center"/>
    </xf>
    <xf numFmtId="0" fontId="48" fillId="3" borderId="15" xfId="0" applyFont="1" applyFill="1" applyBorder="1" applyAlignment="1">
      <alignment vertical="center"/>
    </xf>
    <xf numFmtId="0" fontId="51" fillId="3" borderId="32" xfId="0" applyFont="1" applyFill="1" applyBorder="1"/>
    <xf numFmtId="0" fontId="91" fillId="0" borderId="31" xfId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0" fontId="51" fillId="3" borderId="4" xfId="0" applyFont="1" applyFill="1" applyBorder="1" applyAlignment="1">
      <alignment horizontal="left"/>
    </xf>
    <xf numFmtId="0" fontId="51" fillId="3" borderId="4" xfId="0" applyFont="1" applyFill="1" applyBorder="1"/>
    <xf numFmtId="0" fontId="51" fillId="4" borderId="4" xfId="0" applyFont="1" applyFill="1" applyBorder="1"/>
    <xf numFmtId="3" fontId="25" fillId="13" borderId="3" xfId="0" applyNumberFormat="1" applyFont="1" applyFill="1" applyBorder="1" applyAlignment="1">
      <alignment vertical="center"/>
    </xf>
    <xf numFmtId="3" fontId="48" fillId="17" borderId="3" xfId="0" applyNumberFormat="1" applyFont="1" applyFill="1" applyBorder="1" applyAlignment="1">
      <alignment vertical="center"/>
    </xf>
    <xf numFmtId="3" fontId="48" fillId="0" borderId="3" xfId="0" applyNumberFormat="1" applyFont="1" applyFill="1" applyBorder="1" applyAlignment="1">
      <alignment vertical="center"/>
    </xf>
    <xf numFmtId="3" fontId="96" fillId="13" borderId="4" xfId="0" applyNumberFormat="1" applyFont="1" applyFill="1" applyBorder="1"/>
    <xf numFmtId="3" fontId="96" fillId="10" borderId="2" xfId="0" applyNumberFormat="1" applyFont="1" applyFill="1" applyBorder="1"/>
    <xf numFmtId="3" fontId="111" fillId="3" borderId="2" xfId="0" applyNumberFormat="1" applyFont="1" applyFill="1" applyBorder="1"/>
    <xf numFmtId="3" fontId="11" fillId="13" borderId="4" xfId="0" applyNumberFormat="1" applyFont="1" applyFill="1" applyBorder="1"/>
    <xf numFmtId="3" fontId="96" fillId="13" borderId="4" xfId="0" applyNumberFormat="1" applyFont="1" applyFill="1" applyBorder="1" applyAlignment="1"/>
    <xf numFmtId="3" fontId="135" fillId="13" borderId="42" xfId="0" applyNumberFormat="1" applyFont="1" applyFill="1" applyBorder="1"/>
    <xf numFmtId="3" fontId="135" fillId="17" borderId="41" xfId="0" applyNumberFormat="1" applyFont="1" applyFill="1" applyBorder="1"/>
    <xf numFmtId="3" fontId="135" fillId="13" borderId="45" xfId="0" applyNumberFormat="1" applyFont="1" applyFill="1" applyBorder="1" applyAlignment="1">
      <alignment vertical="center"/>
    </xf>
    <xf numFmtId="3" fontId="135" fillId="17" borderId="44" xfId="0" applyNumberFormat="1" applyFont="1" applyFill="1" applyBorder="1" applyAlignment="1">
      <alignment vertical="center"/>
    </xf>
    <xf numFmtId="0" fontId="133" fillId="13" borderId="2" xfId="0" applyFont="1" applyFill="1" applyBorder="1"/>
    <xf numFmtId="165" fontId="12" fillId="0" borderId="2" xfId="3" applyNumberFormat="1" applyFont="1" applyFill="1" applyBorder="1" applyAlignment="1">
      <alignment horizontal="right"/>
    </xf>
    <xf numFmtId="0" fontId="134" fillId="13" borderId="2" xfId="0" applyFont="1" applyFill="1" applyBorder="1"/>
    <xf numFmtId="3" fontId="22" fillId="10" borderId="0" xfId="0" applyNumberFormat="1" applyFont="1" applyFill="1" applyBorder="1" applyAlignment="1">
      <alignment horizontal="right" vertical="center"/>
    </xf>
    <xf numFmtId="0" fontId="95" fillId="13" borderId="4" xfId="0" applyFont="1" applyFill="1" applyBorder="1"/>
    <xf numFmtId="0" fontId="96" fillId="0" borderId="0" xfId="0" applyFont="1"/>
    <xf numFmtId="3" fontId="96" fillId="12" borderId="2" xfId="0" applyNumberFormat="1" applyFont="1" applyFill="1" applyBorder="1"/>
    <xf numFmtId="3" fontId="96" fillId="12" borderId="17" xfId="0" applyNumberFormat="1" applyFont="1" applyFill="1" applyBorder="1"/>
    <xf numFmtId="0" fontId="97" fillId="0" borderId="50" xfId="0" applyFont="1" applyBorder="1"/>
    <xf numFmtId="0" fontId="97" fillId="0" borderId="40" xfId="0" applyFont="1" applyBorder="1"/>
    <xf numFmtId="0" fontId="103" fillId="0" borderId="0" xfId="0" applyFont="1"/>
    <xf numFmtId="0" fontId="136" fillId="0" borderId="0" xfId="0" applyFont="1" applyAlignment="1">
      <alignment horizontal="center" vertical="center"/>
    </xf>
    <xf numFmtId="0" fontId="38" fillId="3" borderId="0" xfId="3" applyFont="1" applyFill="1" applyBorder="1" applyAlignment="1">
      <alignment horizontal="left" vertical="center"/>
    </xf>
    <xf numFmtId="3" fontId="97" fillId="12" borderId="0" xfId="0" applyNumberFormat="1" applyFont="1" applyFill="1" applyBorder="1"/>
    <xf numFmtId="3" fontId="95" fillId="13" borderId="20" xfId="0" applyNumberFormat="1" applyFont="1" applyFill="1" applyBorder="1"/>
    <xf numFmtId="0" fontId="53" fillId="3" borderId="60" xfId="0" applyFont="1" applyFill="1" applyBorder="1" applyAlignment="1">
      <alignment horizontal="left"/>
    </xf>
    <xf numFmtId="3" fontId="75" fillId="14" borderId="50" xfId="0" applyNumberFormat="1" applyFont="1" applyFill="1" applyBorder="1"/>
    <xf numFmtId="3" fontId="25" fillId="14" borderId="50" xfId="0" applyNumberFormat="1" applyFont="1" applyFill="1" applyBorder="1"/>
    <xf numFmtId="3" fontId="25" fillId="0" borderId="50" xfId="0" applyNumberFormat="1" applyFont="1" applyFill="1" applyBorder="1"/>
    <xf numFmtId="0" fontId="53" fillId="3" borderId="0" xfId="0" applyFont="1" applyFill="1" applyBorder="1"/>
    <xf numFmtId="3" fontId="55" fillId="0" borderId="5" xfId="0" applyNumberFormat="1" applyFont="1" applyFill="1" applyBorder="1"/>
    <xf numFmtId="3" fontId="27" fillId="0" borderId="5" xfId="0" applyNumberFormat="1" applyFont="1" applyFill="1" applyBorder="1"/>
    <xf numFmtId="3" fontId="75" fillId="14" borderId="12" xfId="0" applyNumberFormat="1" applyFont="1" applyFill="1" applyBorder="1"/>
    <xf numFmtId="3" fontId="55" fillId="14" borderId="12" xfId="0" applyNumberFormat="1" applyFont="1" applyFill="1" applyBorder="1"/>
    <xf numFmtId="3" fontId="25" fillId="14" borderId="0" xfId="0" applyNumberFormat="1" applyFont="1" applyFill="1" applyBorder="1"/>
    <xf numFmtId="3" fontId="31" fillId="13" borderId="1" xfId="0" applyNumberFormat="1" applyFont="1" applyFill="1" applyBorder="1"/>
    <xf numFmtId="3" fontId="31" fillId="17" borderId="1" xfId="0" applyNumberFormat="1" applyFont="1" applyFill="1" applyBorder="1"/>
    <xf numFmtId="3" fontId="32" fillId="0" borderId="1" xfId="0" applyNumberFormat="1" applyFont="1" applyFill="1" applyBorder="1"/>
    <xf numFmtId="0" fontId="48" fillId="3" borderId="50" xfId="0" applyFont="1" applyFill="1" applyBorder="1" applyAlignment="1">
      <alignment horizontal="center"/>
    </xf>
    <xf numFmtId="3" fontId="55" fillId="13" borderId="3" xfId="0" applyNumberFormat="1" applyFont="1" applyFill="1" applyBorder="1"/>
    <xf numFmtId="3" fontId="69" fillId="0" borderId="12" xfId="0" applyNumberFormat="1" applyFont="1" applyBorder="1"/>
    <xf numFmtId="1" fontId="0" fillId="0" borderId="0" xfId="0" applyNumberFormat="1" applyBorder="1"/>
    <xf numFmtId="3" fontId="0" fillId="22" borderId="5" xfId="0" applyNumberFormat="1" applyFill="1" applyBorder="1"/>
    <xf numFmtId="3" fontId="0" fillId="22" borderId="2" xfId="0" applyNumberFormat="1" applyFill="1" applyBorder="1"/>
    <xf numFmtId="0" fontId="0" fillId="22" borderId="0" xfId="0" applyFill="1"/>
    <xf numFmtId="0" fontId="0" fillId="22" borderId="4" xfId="0" applyFill="1" applyBorder="1"/>
    <xf numFmtId="0" fontId="0" fillId="22" borderId="0" xfId="0" applyFill="1" applyBorder="1"/>
    <xf numFmtId="3" fontId="0" fillId="22" borderId="4" xfId="0" applyNumberFormat="1" applyFill="1" applyBorder="1"/>
    <xf numFmtId="3" fontId="0" fillId="22" borderId="0" xfId="0" applyNumberFormat="1" applyFill="1" applyBorder="1"/>
    <xf numFmtId="0" fontId="0" fillId="22" borderId="2" xfId="0" applyFill="1" applyBorder="1"/>
    <xf numFmtId="4" fontId="1" fillId="10" borderId="2" xfId="0" applyNumberFormat="1" applyFont="1" applyFill="1" applyBorder="1"/>
    <xf numFmtId="1" fontId="34" fillId="3" borderId="30" xfId="0" applyNumberFormat="1" applyFont="1" applyFill="1" applyBorder="1" applyAlignment="1">
      <alignment vertical="center"/>
    </xf>
    <xf numFmtId="3" fontId="10" fillId="14" borderId="3" xfId="0" applyNumberFormat="1" applyFont="1" applyFill="1" applyBorder="1"/>
    <xf numFmtId="3" fontId="23" fillId="10" borderId="13" xfId="0" applyNumberFormat="1" applyFont="1" applyFill="1" applyBorder="1"/>
    <xf numFmtId="3" fontId="23" fillId="17" borderId="13" xfId="0" applyNumberFormat="1" applyFont="1" applyFill="1" applyBorder="1"/>
    <xf numFmtId="3" fontId="95" fillId="10" borderId="2" xfId="0" applyNumberFormat="1" applyFont="1" applyFill="1" applyBorder="1"/>
    <xf numFmtId="1" fontId="28" fillId="3" borderId="17" xfId="0" applyNumberFormat="1" applyFont="1" applyFill="1" applyBorder="1" applyAlignment="1">
      <alignment vertical="center"/>
    </xf>
    <xf numFmtId="3" fontId="95" fillId="17" borderId="1" xfId="0" applyNumberFormat="1" applyFont="1" applyFill="1" applyBorder="1"/>
    <xf numFmtId="3" fontId="0" fillId="0" borderId="1" xfId="0" applyNumberFormat="1" applyFill="1" applyBorder="1"/>
    <xf numFmtId="3" fontId="121" fillId="17" borderId="2" xfId="0" applyNumberFormat="1" applyFont="1" applyFill="1" applyBorder="1"/>
    <xf numFmtId="0" fontId="92" fillId="0" borderId="4" xfId="0" applyFont="1" applyBorder="1"/>
    <xf numFmtId="3" fontId="92" fillId="14" borderId="3" xfId="0" applyNumberFormat="1" applyFont="1" applyFill="1" applyBorder="1" applyAlignment="1">
      <alignment vertical="center"/>
    </xf>
    <xf numFmtId="0" fontId="97" fillId="0" borderId="0" xfId="0" applyFont="1" applyBorder="1"/>
    <xf numFmtId="0" fontId="95" fillId="0" borderId="0" xfId="0" applyFont="1" applyBorder="1"/>
    <xf numFmtId="3" fontId="97" fillId="0" borderId="0" xfId="0" applyNumberFormat="1" applyFont="1" applyBorder="1"/>
    <xf numFmtId="2" fontId="92" fillId="0" borderId="4" xfId="0" applyNumberFormat="1" applyFont="1" applyBorder="1" applyAlignment="1">
      <alignment horizontal="left"/>
    </xf>
    <xf numFmtId="0" fontId="97" fillId="0" borderId="0" xfId="0" applyFont="1" applyFill="1" applyBorder="1"/>
    <xf numFmtId="0" fontId="126" fillId="0" borderId="0" xfId="0" applyFont="1" applyBorder="1"/>
    <xf numFmtId="3" fontId="28" fillId="10" borderId="3" xfId="0" applyNumberFormat="1" applyFont="1" applyFill="1" applyBorder="1"/>
    <xf numFmtId="3" fontId="28" fillId="17" borderId="3" xfId="0" applyNumberFormat="1" applyFont="1" applyFill="1" applyBorder="1"/>
    <xf numFmtId="3" fontId="1" fillId="17" borderId="0" xfId="0" applyNumberFormat="1" applyFont="1" applyFill="1" applyBorder="1" applyAlignment="1">
      <alignment horizontal="right" vertical="center"/>
    </xf>
    <xf numFmtId="3" fontId="22" fillId="17" borderId="0" xfId="0" applyNumberFormat="1" applyFont="1" applyFill="1" applyBorder="1" applyAlignment="1">
      <alignment horizontal="right" vertical="center"/>
    </xf>
    <xf numFmtId="3" fontId="97" fillId="14" borderId="0" xfId="0" applyNumberFormat="1" applyFont="1" applyFill="1"/>
    <xf numFmtId="3" fontId="97" fillId="17" borderId="3" xfId="0" applyNumberFormat="1" applyFont="1" applyFill="1" applyBorder="1"/>
    <xf numFmtId="3" fontId="97" fillId="10" borderId="3" xfId="0" applyNumberFormat="1" applyFont="1" applyFill="1" applyBorder="1"/>
    <xf numFmtId="3" fontId="23" fillId="10" borderId="10" xfId="0" applyNumberFormat="1" applyFont="1" applyFill="1" applyBorder="1" applyAlignment="1">
      <alignment horizontal="right" vertical="center"/>
    </xf>
    <xf numFmtId="0" fontId="0" fillId="14" borderId="3" xfId="0" applyFill="1" applyBorder="1" applyAlignment="1">
      <alignment vertical="center"/>
    </xf>
    <xf numFmtId="0" fontId="96" fillId="13" borderId="10" xfId="0" applyFont="1" applyFill="1" applyBorder="1"/>
    <xf numFmtId="3" fontId="92" fillId="0" borderId="2" xfId="0" applyNumberFormat="1" applyFont="1" applyFill="1" applyBorder="1"/>
    <xf numFmtId="0" fontId="137" fillId="0" borderId="3" xfId="0" applyFont="1" applyBorder="1" applyAlignment="1">
      <alignment horizontal="right" vertical="center"/>
    </xf>
    <xf numFmtId="0" fontId="97" fillId="0" borderId="3" xfId="0" applyFont="1" applyBorder="1" applyAlignment="1">
      <alignment horizontal="right"/>
    </xf>
    <xf numFmtId="0" fontId="122" fillId="0" borderId="3" xfId="0" applyFont="1" applyBorder="1" applyAlignment="1">
      <alignment horizontal="right"/>
    </xf>
    <xf numFmtId="0" fontId="98" fillId="0" borderId="3" xfId="0" applyFont="1" applyBorder="1" applyAlignment="1">
      <alignment horizontal="right"/>
    </xf>
    <xf numFmtId="3" fontId="62" fillId="13" borderId="1" xfId="0" applyNumberFormat="1" applyFont="1" applyFill="1" applyBorder="1" applyAlignment="1">
      <alignment horizontal="right"/>
    </xf>
    <xf numFmtId="3" fontId="10" fillId="13" borderId="3" xfId="0" applyNumberFormat="1" applyFont="1" applyFill="1" applyBorder="1" applyAlignment="1">
      <alignment horizontal="right" vertical="center"/>
    </xf>
    <xf numFmtId="3" fontId="95" fillId="12" borderId="7" xfId="0" applyNumberFormat="1" applyFont="1" applyFill="1" applyBorder="1"/>
    <xf numFmtId="3" fontId="95" fillId="12" borderId="40" xfId="0" applyNumberFormat="1" applyFont="1" applyFill="1" applyBorder="1"/>
    <xf numFmtId="3" fontId="95" fillId="12" borderId="2" xfId="0" applyNumberFormat="1" applyFont="1" applyFill="1" applyBorder="1"/>
    <xf numFmtId="3" fontId="95" fillId="12" borderId="1" xfId="0" applyNumberFormat="1" applyFont="1" applyFill="1" applyBorder="1"/>
    <xf numFmtId="3" fontId="95" fillId="14" borderId="60" xfId="0" applyNumberFormat="1" applyFont="1" applyFill="1" applyBorder="1"/>
    <xf numFmtId="0" fontId="96" fillId="0" borderId="60" xfId="0" applyFont="1" applyBorder="1"/>
    <xf numFmtId="49" fontId="1" fillId="0" borderId="0" xfId="0" applyNumberFormat="1" applyFont="1"/>
    <xf numFmtId="0" fontId="1" fillId="0" borderId="0" xfId="0" applyFont="1"/>
    <xf numFmtId="1" fontId="126" fillId="3" borderId="17" xfId="0" applyNumberFormat="1" applyFont="1" applyFill="1" applyBorder="1" applyAlignment="1">
      <alignment vertical="center"/>
    </xf>
    <xf numFmtId="0" fontId="96" fillId="13" borderId="4" xfId="0" applyFont="1" applyFill="1" applyBorder="1"/>
    <xf numFmtId="3" fontId="97" fillId="3" borderId="3" xfId="0" applyNumberFormat="1" applyFont="1" applyFill="1" applyBorder="1"/>
    <xf numFmtId="3" fontId="111" fillId="3" borderId="3" xfId="0" applyNumberFormat="1" applyFont="1" applyFill="1" applyBorder="1"/>
    <xf numFmtId="3" fontId="111" fillId="3" borderId="44" xfId="0" applyNumberFormat="1" applyFont="1" applyFill="1" applyBorder="1"/>
    <xf numFmtId="3" fontId="111" fillId="3" borderId="58" xfId="0" applyNumberFormat="1" applyFont="1" applyFill="1" applyBorder="1"/>
    <xf numFmtId="0" fontId="0" fillId="17" borderId="1" xfId="0" applyFill="1" applyBorder="1"/>
    <xf numFmtId="3" fontId="23" fillId="17" borderId="41" xfId="0" applyNumberFormat="1" applyFont="1" applyFill="1" applyBorder="1"/>
    <xf numFmtId="3" fontId="23" fillId="17" borderId="56" xfId="0" applyNumberFormat="1" applyFont="1" applyFill="1" applyBorder="1"/>
    <xf numFmtId="3" fontId="25" fillId="17" borderId="44" xfId="0" applyNumberFormat="1" applyFont="1" applyFill="1" applyBorder="1"/>
    <xf numFmtId="0" fontId="58" fillId="0" borderId="40" xfId="0" applyFont="1" applyFill="1" applyBorder="1" applyAlignment="1">
      <alignment horizontal="center" vertical="center" wrapText="1"/>
    </xf>
    <xf numFmtId="0" fontId="81" fillId="0" borderId="50" xfId="0" applyFont="1" applyFill="1" applyBorder="1" applyAlignment="1">
      <alignment horizontal="center" vertical="center" wrapText="1"/>
    </xf>
    <xf numFmtId="0" fontId="81" fillId="0" borderId="60" xfId="0" applyFont="1" applyFill="1" applyBorder="1" applyAlignment="1">
      <alignment horizontal="center" vertical="center" wrapText="1"/>
    </xf>
    <xf numFmtId="0" fontId="22" fillId="13" borderId="61" xfId="0" applyFont="1" applyFill="1" applyBorder="1" applyAlignment="1">
      <alignment horizontal="center" vertical="center"/>
    </xf>
    <xf numFmtId="0" fontId="83" fillId="13" borderId="62" xfId="0" applyFont="1" applyFill="1" applyBorder="1" applyAlignment="1">
      <alignment horizontal="center" vertical="center"/>
    </xf>
    <xf numFmtId="0" fontId="83" fillId="13" borderId="6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13" borderId="17" xfId="0" applyFont="1" applyFill="1" applyBorder="1" applyAlignment="1">
      <alignment horizontal="center" vertical="center" wrapText="1"/>
    </xf>
    <xf numFmtId="3" fontId="23" fillId="18" borderId="1" xfId="0" applyNumberFormat="1" applyFont="1" applyFill="1" applyBorder="1" applyAlignment="1">
      <alignment horizontal="center" vertical="center" wrapText="1"/>
    </xf>
    <xf numFmtId="3" fontId="23" fillId="18" borderId="10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86" fillId="0" borderId="4" xfId="0" applyFont="1" applyBorder="1" applyAlignment="1">
      <alignment horizontal="right" vertical="center"/>
    </xf>
    <xf numFmtId="0" fontId="86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65" fontId="40" fillId="0" borderId="2" xfId="3" applyNumberFormat="1" applyFont="1" applyFill="1" applyBorder="1" applyAlignment="1">
      <alignment horizontal="right" vertical="center"/>
    </xf>
    <xf numFmtId="165" fontId="40" fillId="14" borderId="1" xfId="3" applyNumberFormat="1" applyFont="1" applyFill="1" applyBorder="1" applyAlignment="1">
      <alignment horizontal="right" vertical="center"/>
    </xf>
    <xf numFmtId="165" fontId="40" fillId="14" borderId="10" xfId="3" applyNumberFormat="1" applyFont="1" applyFill="1" applyBorder="1" applyAlignment="1">
      <alignment horizontal="right" vertical="center"/>
    </xf>
    <xf numFmtId="0" fontId="23" fillId="13" borderId="1" xfId="0" applyFont="1" applyFill="1" applyBorder="1" applyAlignment="1">
      <alignment horizontal="right" vertical="center"/>
    </xf>
    <xf numFmtId="0" fontId="23" fillId="13" borderId="10" xfId="0" applyFont="1" applyFill="1" applyBorder="1" applyAlignment="1">
      <alignment horizontal="right" vertical="center"/>
    </xf>
    <xf numFmtId="0" fontId="10" fillId="3" borderId="4" xfId="3" applyFont="1" applyFill="1" applyBorder="1" applyAlignment="1">
      <alignment horizontal="left"/>
    </xf>
    <xf numFmtId="0" fontId="10" fillId="3" borderId="0" xfId="3" applyFont="1" applyFill="1" applyBorder="1" applyAlignment="1">
      <alignment horizontal="left"/>
    </xf>
    <xf numFmtId="165" fontId="12" fillId="17" borderId="1" xfId="3" applyNumberFormat="1" applyFont="1" applyFill="1" applyBorder="1" applyAlignment="1">
      <alignment horizontal="right" vertical="center"/>
    </xf>
    <xf numFmtId="165" fontId="12" fillId="17" borderId="10" xfId="3" applyNumberFormat="1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horizontal="right" vertical="center"/>
    </xf>
    <xf numFmtId="165" fontId="12" fillId="17" borderId="2" xfId="3" applyNumberFormat="1" applyFont="1" applyFill="1" applyBorder="1" applyAlignment="1">
      <alignment horizontal="right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40" fillId="3" borderId="0" xfId="3" applyFont="1" applyFill="1" applyBorder="1" applyAlignment="1">
      <alignment horizontal="center" vertical="center"/>
    </xf>
    <xf numFmtId="0" fontId="39" fillId="5" borderId="0" xfId="3" applyFont="1" applyFill="1" applyAlignment="1">
      <alignment horizontal="center" vertical="top"/>
    </xf>
    <xf numFmtId="0" fontId="12" fillId="3" borderId="0" xfId="3" applyFont="1" applyFill="1" applyBorder="1" applyAlignment="1">
      <alignment horizontal="left"/>
    </xf>
    <xf numFmtId="0" fontId="40" fillId="3" borderId="0" xfId="3" applyFont="1" applyFill="1" applyBorder="1" applyAlignment="1">
      <alignment horizontal="left"/>
    </xf>
    <xf numFmtId="0" fontId="12" fillId="13" borderId="2" xfId="3" applyNumberFormat="1" applyFont="1" applyFill="1" applyBorder="1" applyAlignment="1">
      <alignment horizontal="right" vertical="top"/>
    </xf>
    <xf numFmtId="3" fontId="12" fillId="17" borderId="2" xfId="3" applyNumberFormat="1" applyFont="1" applyFill="1" applyBorder="1" applyAlignment="1">
      <alignment vertical="top"/>
    </xf>
    <xf numFmtId="0" fontId="23" fillId="13" borderId="2" xfId="0" applyFont="1" applyFill="1" applyBorder="1" applyAlignment="1">
      <alignment horizontal="right" vertical="top"/>
    </xf>
    <xf numFmtId="3" fontId="12" fillId="17" borderId="1" xfId="3" applyNumberFormat="1" applyFont="1" applyFill="1" applyBorder="1" applyAlignment="1">
      <alignment horizontal="right" vertical="top" wrapText="1"/>
    </xf>
    <xf numFmtId="3" fontId="12" fillId="17" borderId="10" xfId="3" applyNumberFormat="1" applyFont="1" applyFill="1" applyBorder="1" applyAlignment="1">
      <alignment horizontal="right" vertical="top" wrapText="1"/>
    </xf>
    <xf numFmtId="0" fontId="12" fillId="13" borderId="1" xfId="3" applyFont="1" applyFill="1" applyBorder="1" applyAlignment="1">
      <alignment horizontal="right" vertical="top" wrapText="1"/>
    </xf>
    <xf numFmtId="0" fontId="12" fillId="13" borderId="10" xfId="3" applyFont="1" applyFill="1" applyBorder="1" applyAlignment="1">
      <alignment horizontal="right" vertical="top" wrapText="1"/>
    </xf>
    <xf numFmtId="3" fontId="12" fillId="17" borderId="2" xfId="3" applyNumberFormat="1" applyFont="1" applyFill="1" applyBorder="1" applyAlignment="1">
      <alignment horizontal="right" vertical="top"/>
    </xf>
    <xf numFmtId="0" fontId="39" fillId="5" borderId="0" xfId="3" applyFont="1" applyFill="1" applyBorder="1" applyAlignment="1">
      <alignment horizontal="left" vertical="center"/>
    </xf>
    <xf numFmtId="0" fontId="12" fillId="14" borderId="0" xfId="3" applyFont="1" applyFill="1" applyBorder="1" applyAlignment="1">
      <alignment horizontal="left"/>
    </xf>
    <xf numFmtId="0" fontId="40" fillId="14" borderId="0" xfId="3" applyFont="1" applyFill="1" applyBorder="1" applyAlignment="1">
      <alignment horizontal="left"/>
    </xf>
    <xf numFmtId="0" fontId="65" fillId="5" borderId="4" xfId="3" applyFont="1" applyFill="1" applyBorder="1" applyAlignment="1">
      <alignment horizontal="left" vertical="center"/>
    </xf>
    <xf numFmtId="0" fontId="65" fillId="5" borderId="0" xfId="3" applyFont="1" applyFill="1" applyBorder="1" applyAlignment="1">
      <alignment horizontal="left" vertical="center"/>
    </xf>
    <xf numFmtId="49" fontId="65" fillId="5" borderId="4" xfId="3" applyNumberFormat="1" applyFont="1" applyFill="1" applyBorder="1" applyAlignment="1">
      <alignment horizontal="left" vertical="center"/>
    </xf>
    <xf numFmtId="49" fontId="65" fillId="5" borderId="0" xfId="3" applyNumberFormat="1" applyFont="1" applyFill="1" applyBorder="1" applyAlignment="1">
      <alignment horizontal="left" vertical="center"/>
    </xf>
    <xf numFmtId="49" fontId="62" fillId="0" borderId="19" xfId="0" applyNumberFormat="1" applyFont="1" applyFill="1" applyBorder="1" applyAlignment="1">
      <alignment horizontal="center"/>
    </xf>
    <xf numFmtId="49" fontId="62" fillId="0" borderId="21" xfId="0" applyNumberFormat="1" applyFont="1" applyFill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5" xfId="0" applyFont="1" applyBorder="1" applyAlignment="1">
      <alignment horizontal="center"/>
    </xf>
    <xf numFmtId="0" fontId="13" fillId="5" borderId="0" xfId="3" applyFont="1" applyFill="1" applyBorder="1" applyAlignment="1">
      <alignment horizontal="left" vertical="center"/>
    </xf>
    <xf numFmtId="0" fontId="25" fillId="13" borderId="1" xfId="0" applyFont="1" applyFill="1" applyBorder="1" applyAlignment="1">
      <alignment horizontal="right" vertical="center"/>
    </xf>
    <xf numFmtId="0" fontId="25" fillId="13" borderId="10" xfId="0" applyFont="1" applyFill="1" applyBorder="1" applyAlignment="1">
      <alignment horizontal="right" vertical="center"/>
    </xf>
    <xf numFmtId="3" fontId="10" fillId="14" borderId="1" xfId="0" applyNumberFormat="1" applyFont="1" applyFill="1" applyBorder="1" applyAlignment="1">
      <alignment horizontal="right" vertical="center"/>
    </xf>
    <xf numFmtId="3" fontId="10" fillId="14" borderId="10" xfId="0" applyNumberFormat="1" applyFont="1" applyFill="1" applyBorder="1" applyAlignment="1">
      <alignment horizontal="right" vertical="center"/>
    </xf>
    <xf numFmtId="0" fontId="25" fillId="13" borderId="2" xfId="0" applyFont="1" applyFill="1" applyBorder="1" applyAlignment="1">
      <alignment horizontal="right" vertical="center"/>
    </xf>
    <xf numFmtId="3" fontId="101" fillId="17" borderId="2" xfId="0" applyNumberFormat="1" applyFont="1" applyFill="1" applyBorder="1" applyAlignment="1">
      <alignment horizontal="right" vertical="center"/>
    </xf>
    <xf numFmtId="3" fontId="101" fillId="14" borderId="2" xfId="0" applyNumberFormat="1" applyFont="1" applyFill="1" applyBorder="1" applyAlignment="1">
      <alignment horizontal="right" vertical="center"/>
    </xf>
    <xf numFmtId="1" fontId="25" fillId="17" borderId="1" xfId="0" applyNumberFormat="1" applyFont="1" applyFill="1" applyBorder="1" applyAlignment="1">
      <alignment horizontal="right" vertical="center"/>
    </xf>
    <xf numFmtId="1" fontId="25" fillId="17" borderId="10" xfId="0" applyNumberFormat="1" applyFont="1" applyFill="1" applyBorder="1" applyAlignment="1">
      <alignment horizontal="right" vertical="center"/>
    </xf>
    <xf numFmtId="0" fontId="92" fillId="0" borderId="4" xfId="0" applyFont="1" applyBorder="1" applyAlignment="1">
      <alignment horizontal="right" vertical="center"/>
    </xf>
    <xf numFmtId="0" fontId="92" fillId="0" borderId="0" xfId="0" applyFont="1" applyBorder="1" applyAlignment="1">
      <alignment horizontal="right" vertical="center"/>
    </xf>
    <xf numFmtId="49" fontId="13" fillId="5" borderId="4" xfId="3" applyNumberFormat="1" applyFont="1" applyFill="1" applyBorder="1" applyAlignment="1">
      <alignment horizontal="left" vertical="center"/>
    </xf>
    <xf numFmtId="49" fontId="13" fillId="5" borderId="0" xfId="3" applyNumberFormat="1" applyFont="1" applyFill="1" applyBorder="1" applyAlignment="1">
      <alignment horizontal="left" vertical="center"/>
    </xf>
    <xf numFmtId="49" fontId="13" fillId="5" borderId="5" xfId="3" applyNumberFormat="1" applyFont="1" applyFill="1" applyBorder="1" applyAlignment="1">
      <alignment horizontal="left" vertical="center"/>
    </xf>
    <xf numFmtId="3" fontId="61" fillId="0" borderId="1" xfId="3" applyNumberFormat="1" applyFont="1" applyFill="1" applyBorder="1" applyAlignment="1">
      <alignment horizontal="right" vertical="center"/>
    </xf>
    <xf numFmtId="3" fontId="61" fillId="0" borderId="2" xfId="3" applyNumberFormat="1" applyFont="1" applyFill="1" applyBorder="1" applyAlignment="1">
      <alignment horizontal="right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3" fillId="5" borderId="4" xfId="3" applyFont="1" applyFill="1" applyBorder="1" applyAlignment="1">
      <alignment horizontal="left" vertical="center"/>
    </xf>
    <xf numFmtId="0" fontId="13" fillId="5" borderId="5" xfId="3" applyFont="1" applyFill="1" applyBorder="1" applyAlignment="1">
      <alignment horizontal="left" vertical="center"/>
    </xf>
    <xf numFmtId="0" fontId="61" fillId="13" borderId="13" xfId="3" applyFont="1" applyFill="1" applyBorder="1" applyAlignment="1">
      <alignment horizontal="right" vertical="center"/>
    </xf>
    <xf numFmtId="0" fontId="61" fillId="13" borderId="2" xfId="3" applyFont="1" applyFill="1" applyBorder="1" applyAlignment="1">
      <alignment horizontal="right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3" fontId="61" fillId="17" borderId="1" xfId="3" applyNumberFormat="1" applyFont="1" applyFill="1" applyBorder="1" applyAlignment="1">
      <alignment horizontal="right" vertical="center"/>
    </xf>
    <xf numFmtId="3" fontId="61" fillId="17" borderId="2" xfId="3" applyNumberFormat="1" applyFont="1" applyFill="1" applyBorder="1" applyAlignment="1">
      <alignment horizontal="right" vertical="center"/>
    </xf>
    <xf numFmtId="49" fontId="37" fillId="3" borderId="4" xfId="3" applyNumberFormat="1" applyFont="1" applyFill="1" applyBorder="1" applyAlignment="1">
      <alignment horizontal="left" vertical="center"/>
    </xf>
    <xf numFmtId="49" fontId="37" fillId="3" borderId="0" xfId="3" applyNumberFormat="1" applyFont="1" applyFill="1" applyBorder="1" applyAlignment="1">
      <alignment horizontal="left" vertical="center"/>
    </xf>
    <xf numFmtId="3" fontId="12" fillId="17" borderId="1" xfId="3" applyNumberFormat="1" applyFont="1" applyFill="1" applyBorder="1" applyAlignment="1">
      <alignment horizontal="right" vertical="center"/>
    </xf>
    <xf numFmtId="3" fontId="12" fillId="17" borderId="2" xfId="3" applyNumberFormat="1" applyFont="1" applyFill="1" applyBorder="1" applyAlignment="1">
      <alignment horizontal="right" vertical="center"/>
    </xf>
    <xf numFmtId="0" fontId="12" fillId="13" borderId="1" xfId="3" applyNumberFormat="1" applyFont="1" applyFill="1" applyBorder="1" applyAlignment="1">
      <alignment horizontal="right" vertical="center"/>
    </xf>
    <xf numFmtId="0" fontId="12" fillId="13" borderId="2" xfId="3" applyNumberFormat="1" applyFont="1" applyFill="1" applyBorder="1" applyAlignment="1">
      <alignment horizontal="right" vertical="center"/>
    </xf>
    <xf numFmtId="49" fontId="37" fillId="3" borderId="0" xfId="3" applyNumberFormat="1" applyFont="1" applyFill="1" applyBorder="1" applyAlignment="1">
      <alignment horizontal="left"/>
    </xf>
    <xf numFmtId="49" fontId="37" fillId="3" borderId="5" xfId="3" applyNumberFormat="1" applyFont="1" applyFill="1" applyBorder="1" applyAlignment="1">
      <alignment horizontal="left"/>
    </xf>
    <xf numFmtId="49" fontId="10" fillId="3" borderId="0" xfId="3" applyNumberFormat="1" applyFont="1" applyFill="1" applyBorder="1" applyAlignment="1">
      <alignment horizontal="left"/>
    </xf>
    <xf numFmtId="49" fontId="10" fillId="3" borderId="5" xfId="3" applyNumberFormat="1" applyFont="1" applyFill="1" applyBorder="1" applyAlignment="1">
      <alignment horizontal="left"/>
    </xf>
    <xf numFmtId="49" fontId="66" fillId="10" borderId="0" xfId="3" applyNumberFormat="1" applyFont="1" applyFill="1" applyBorder="1" applyAlignment="1">
      <alignment horizontal="left" vertical="center"/>
    </xf>
    <xf numFmtId="49" fontId="66" fillId="10" borderId="5" xfId="3" applyNumberFormat="1" applyFont="1" applyFill="1" applyBorder="1" applyAlignment="1">
      <alignment horizontal="left" vertical="center"/>
    </xf>
    <xf numFmtId="0" fontId="17" fillId="10" borderId="0" xfId="3" applyFont="1" applyFill="1" applyBorder="1" applyAlignment="1">
      <alignment horizontal="left" vertical="center"/>
    </xf>
    <xf numFmtId="0" fontId="17" fillId="10" borderId="5" xfId="3" applyFont="1" applyFill="1" applyBorder="1" applyAlignment="1">
      <alignment horizontal="left" vertical="center"/>
    </xf>
    <xf numFmtId="0" fontId="39" fillId="3" borderId="0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center" vertical="center"/>
    </xf>
    <xf numFmtId="3" fontId="48" fillId="2" borderId="1" xfId="0" applyNumberFormat="1" applyFont="1" applyFill="1" applyBorder="1" applyAlignment="1">
      <alignment horizontal="right" vertical="center"/>
    </xf>
    <xf numFmtId="3" fontId="48" fillId="2" borderId="10" xfId="0" applyNumberFormat="1" applyFont="1" applyFill="1" applyBorder="1" applyAlignment="1">
      <alignment horizontal="right" vertical="center"/>
    </xf>
    <xf numFmtId="3" fontId="48" fillId="0" borderId="1" xfId="0" applyNumberFormat="1" applyFont="1" applyFill="1" applyBorder="1" applyAlignment="1">
      <alignment horizontal="right" vertical="center"/>
    </xf>
    <xf numFmtId="3" fontId="48" fillId="0" borderId="10" xfId="0" applyNumberFormat="1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center" vertical="center"/>
    </xf>
    <xf numFmtId="10" fontId="45" fillId="13" borderId="18" xfId="4" applyNumberFormat="1" applyFont="1" applyFill="1" applyBorder="1" applyAlignment="1">
      <alignment horizontal="right" vertical="center"/>
    </xf>
    <xf numFmtId="10" fontId="45" fillId="13" borderId="59" xfId="4" applyNumberFormat="1" applyFont="1" applyFill="1" applyBorder="1" applyAlignment="1">
      <alignment horizontal="right" vertical="center"/>
    </xf>
    <xf numFmtId="10" fontId="45" fillId="2" borderId="1" xfId="0" applyNumberFormat="1" applyFont="1" applyFill="1" applyBorder="1" applyAlignment="1">
      <alignment horizontal="center" vertical="center"/>
    </xf>
    <xf numFmtId="10" fontId="45" fillId="2" borderId="10" xfId="0" applyNumberFormat="1" applyFont="1" applyFill="1" applyBorder="1" applyAlignment="1">
      <alignment horizontal="center" vertical="center"/>
    </xf>
    <xf numFmtId="10" fontId="45" fillId="0" borderId="1" xfId="0" applyNumberFormat="1" applyFont="1" applyFill="1" applyBorder="1" applyAlignment="1">
      <alignment horizontal="center" vertical="center"/>
    </xf>
    <xf numFmtId="10" fontId="45" fillId="0" borderId="10" xfId="0" applyNumberFormat="1" applyFont="1" applyFill="1" applyBorder="1" applyAlignment="1">
      <alignment horizontal="center" vertical="center"/>
    </xf>
    <xf numFmtId="3" fontId="48" fillId="13" borderId="1" xfId="0" applyNumberFormat="1" applyFont="1" applyFill="1" applyBorder="1" applyAlignment="1">
      <alignment horizontal="right" vertical="center"/>
    </xf>
    <xf numFmtId="3" fontId="48" fillId="13" borderId="10" xfId="0" applyNumberFormat="1" applyFont="1" applyFill="1" applyBorder="1" applyAlignment="1">
      <alignment horizontal="right" vertical="center"/>
    </xf>
    <xf numFmtId="0" fontId="53" fillId="3" borderId="5" xfId="0" applyFont="1" applyFill="1" applyBorder="1" applyAlignment="1">
      <alignment horizontal="center" vertical="center"/>
    </xf>
    <xf numFmtId="0" fontId="45" fillId="3" borderId="40" xfId="0" applyFont="1" applyFill="1" applyBorder="1" applyAlignment="1">
      <alignment horizontal="center"/>
    </xf>
    <xf numFmtId="0" fontId="45" fillId="3" borderId="50" xfId="0" applyFont="1" applyFill="1" applyBorder="1" applyAlignment="1">
      <alignment horizontal="center"/>
    </xf>
    <xf numFmtId="0" fontId="48" fillId="3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left"/>
    </xf>
    <xf numFmtId="0" fontId="45" fillId="3" borderId="40" xfId="0" applyFont="1" applyFill="1" applyBorder="1" applyAlignment="1">
      <alignment horizontal="left"/>
    </xf>
    <xf numFmtId="0" fontId="45" fillId="3" borderId="50" xfId="0" applyFont="1" applyFill="1" applyBorder="1" applyAlignment="1">
      <alignment horizontal="left"/>
    </xf>
    <xf numFmtId="0" fontId="16" fillId="6" borderId="2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6" borderId="64" xfId="0" applyFont="1" applyFill="1" applyBorder="1" applyAlignment="1">
      <alignment horizontal="center" vertical="center" wrapText="1"/>
    </xf>
    <xf numFmtId="0" fontId="16" fillId="6" borderId="6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16" fillId="6" borderId="19" xfId="0" applyFont="1" applyFill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66" xfId="0" applyFont="1" applyFill="1" applyBorder="1" applyAlignment="1">
      <alignment horizontal="center"/>
    </xf>
    <xf numFmtId="0" fontId="16" fillId="6" borderId="67" xfId="0" applyFont="1" applyFill="1" applyBorder="1" applyAlignment="1">
      <alignment horizontal="center"/>
    </xf>
    <xf numFmtId="0" fontId="16" fillId="6" borderId="68" xfId="0" applyFont="1" applyFill="1" applyBorder="1" applyAlignment="1">
      <alignment horizontal="center"/>
    </xf>
    <xf numFmtId="0" fontId="16" fillId="6" borderId="69" xfId="0" applyFont="1" applyFill="1" applyBorder="1" applyAlignment="1">
      <alignment horizontal="center"/>
    </xf>
    <xf numFmtId="0" fontId="16" fillId="6" borderId="26" xfId="0" applyFont="1" applyFill="1" applyBorder="1" applyAlignment="1">
      <alignment horizontal="center"/>
    </xf>
    <xf numFmtId="0" fontId="16" fillId="6" borderId="70" xfId="0" applyFont="1" applyFill="1" applyBorder="1" applyAlignment="1">
      <alignment horizontal="center"/>
    </xf>
    <xf numFmtId="0" fontId="16" fillId="6" borderId="71" xfId="0" applyFont="1" applyFill="1" applyBorder="1" applyAlignment="1">
      <alignment horizontal="center"/>
    </xf>
    <xf numFmtId="0" fontId="16" fillId="9" borderId="72" xfId="0" applyFont="1" applyFill="1" applyBorder="1" applyAlignment="1">
      <alignment horizontal="center"/>
    </xf>
    <xf numFmtId="0" fontId="16" fillId="9" borderId="73" xfId="0" applyFont="1" applyFill="1" applyBorder="1" applyAlignment="1">
      <alignment horizontal="center"/>
    </xf>
    <xf numFmtId="0" fontId="16" fillId="9" borderId="74" xfId="0" applyFont="1" applyFill="1" applyBorder="1" applyAlignment="1">
      <alignment horizontal="center"/>
    </xf>
    <xf numFmtId="0" fontId="16" fillId="9" borderId="26" xfId="0" applyFont="1" applyFill="1" applyBorder="1" applyAlignment="1">
      <alignment horizontal="center"/>
    </xf>
    <xf numFmtId="0" fontId="16" fillId="9" borderId="70" xfId="0" applyFont="1" applyFill="1" applyBorder="1" applyAlignment="1">
      <alignment horizontal="center"/>
    </xf>
    <xf numFmtId="0" fontId="16" fillId="9" borderId="71" xfId="0" applyFont="1" applyFill="1" applyBorder="1" applyAlignment="1">
      <alignment horizontal="center"/>
    </xf>
    <xf numFmtId="0" fontId="48" fillId="3" borderId="4" xfId="0" applyFont="1" applyFill="1" applyBorder="1" applyAlignment="1">
      <alignment horizontal="center"/>
    </xf>
    <xf numFmtId="0" fontId="48" fillId="3" borderId="5" xfId="0" applyFont="1" applyFill="1" applyBorder="1" applyAlignment="1">
      <alignment horizontal="center"/>
    </xf>
    <xf numFmtId="0" fontId="47" fillId="3" borderId="0" xfId="3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5" xfId="0" applyFont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</cellXfs>
  <cellStyles count="5">
    <cellStyle name="Lien hypertexte" xfId="1" builtinId="8"/>
    <cellStyle name="Milliers 2" xfId="2"/>
    <cellStyle name="Normal" xfId="0" builtinId="0"/>
    <cellStyle name="Normal 2" xfId="3"/>
    <cellStyle name="Pourcentage" xfId="4" builtinId="5"/>
  </cellStyles>
  <dxfs count="0"/>
  <tableStyles count="0" defaultTableStyle="TableStyleMedium9" defaultPivotStyle="PivotStyleLight16"/>
  <colors>
    <mruColors>
      <color rgb="FF66FF66"/>
      <color rgb="FFFFFF00"/>
      <color rgb="FF00FF00"/>
      <color rgb="FF00CC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85725</xdr:rowOff>
    </xdr:from>
    <xdr:to>
      <xdr:col>1</xdr:col>
      <xdr:colOff>476250</xdr:colOff>
      <xdr:row>4</xdr:row>
      <xdr:rowOff>28575</xdr:rowOff>
    </xdr:to>
    <xdr:pic>
      <xdr:nvPicPr>
        <xdr:cNvPr id="325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323850"/>
          <a:ext cx="581025" cy="533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8%20ANALYTIQUE%202014%20AU%2030%20SEPTEMBRE%202014%20-%20Copie%20-%20Copie%20-2-%20-%20Copie.xlsx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5"/>
  <sheetViews>
    <sheetView zoomScaleNormal="100" workbookViewId="0">
      <pane ySplit="1" topLeftCell="A2" activePane="bottomLeft" state="frozen"/>
      <selection pane="bottomLeft" activeCell="F3" sqref="F3"/>
    </sheetView>
  </sheetViews>
  <sheetFormatPr baseColWidth="10" defaultRowHeight="15" x14ac:dyDescent="0.25"/>
  <cols>
    <col min="1" max="1" width="6.42578125" customWidth="1"/>
    <col min="4" max="4" width="12.140625" customWidth="1"/>
    <col min="5" max="5" width="12.5703125" customWidth="1"/>
    <col min="6" max="6" width="15" customWidth="1"/>
    <col min="7" max="7" width="13.42578125" customWidth="1"/>
    <col min="8" max="8" width="12.28515625" style="1" bestFit="1" customWidth="1"/>
  </cols>
  <sheetData>
    <row r="1" spans="1:12" ht="60" thickTop="1" thickBot="1" x14ac:dyDescent="0.3">
      <c r="A1" s="3" t="s">
        <v>39</v>
      </c>
      <c r="B1" s="1"/>
      <c r="C1" s="1"/>
      <c r="D1" s="1"/>
      <c r="E1" s="385" t="s">
        <v>866</v>
      </c>
      <c r="F1" s="168" t="s">
        <v>987</v>
      </c>
      <c r="G1" s="268" t="s">
        <v>442</v>
      </c>
      <c r="H1" s="605" t="s">
        <v>868</v>
      </c>
    </row>
    <row r="2" spans="1:12" ht="19.5" thickTop="1" x14ac:dyDescent="0.3">
      <c r="A2" s="7" t="s">
        <v>0</v>
      </c>
      <c r="E2" s="296"/>
      <c r="F2" s="294"/>
      <c r="G2" s="295"/>
      <c r="H2" s="145"/>
    </row>
    <row r="3" spans="1:12" ht="15.75" x14ac:dyDescent="0.25">
      <c r="A3">
        <v>30</v>
      </c>
      <c r="B3" t="s">
        <v>1</v>
      </c>
      <c r="E3" s="344"/>
      <c r="F3" s="446" t="e">
        <f>'résultat analytique 2'!#REF!</f>
        <v>#REF!</v>
      </c>
      <c r="G3" s="342" t="e">
        <f t="shared" ref="G3:G9" si="0">F3-E3</f>
        <v>#REF!</v>
      </c>
      <c r="H3" s="674" t="e">
        <f t="shared" ref="H3:H38" si="1">F3/E3*100</f>
        <v>#REF!</v>
      </c>
    </row>
    <row r="4" spans="1:12" ht="15.75" x14ac:dyDescent="0.25">
      <c r="A4">
        <v>31</v>
      </c>
      <c r="B4" t="s">
        <v>2</v>
      </c>
      <c r="E4" s="344"/>
      <c r="F4" s="446" t="e">
        <f>'résultat analytique 2'!#REF!</f>
        <v>#REF!</v>
      </c>
      <c r="G4" s="342" t="e">
        <f t="shared" si="0"/>
        <v>#REF!</v>
      </c>
      <c r="H4" s="674" t="e">
        <f t="shared" si="1"/>
        <v>#REF!</v>
      </c>
    </row>
    <row r="5" spans="1:12" ht="15.75" x14ac:dyDescent="0.25">
      <c r="A5">
        <v>32</v>
      </c>
      <c r="B5" t="s">
        <v>3</v>
      </c>
      <c r="E5" s="344"/>
      <c r="F5" s="446" t="e">
        <f>'résultat analytique 2'!#REF!</f>
        <v>#REF!</v>
      </c>
      <c r="G5" s="741" t="e">
        <f t="shared" si="0"/>
        <v>#REF!</v>
      </c>
      <c r="H5" s="744" t="e">
        <f t="shared" si="1"/>
        <v>#REF!</v>
      </c>
    </row>
    <row r="6" spans="1:12" ht="15.75" x14ac:dyDescent="0.25">
      <c r="A6">
        <v>32</v>
      </c>
      <c r="B6" t="s">
        <v>4</v>
      </c>
      <c r="E6" s="344"/>
      <c r="F6" s="446" t="e">
        <f>'résultat analytique 2'!#REF!</f>
        <v>#REF!</v>
      </c>
      <c r="G6" s="342" t="e">
        <f t="shared" si="0"/>
        <v>#REF!</v>
      </c>
      <c r="H6" s="744" t="e">
        <f t="shared" si="1"/>
        <v>#REF!</v>
      </c>
    </row>
    <row r="7" spans="1:12" ht="15.75" x14ac:dyDescent="0.25">
      <c r="A7">
        <v>32</v>
      </c>
      <c r="B7" t="s">
        <v>6</v>
      </c>
      <c r="E7" s="344"/>
      <c r="F7" s="446" t="e">
        <f>'résultat analytique 2'!#REF!</f>
        <v>#REF!</v>
      </c>
      <c r="G7" s="342" t="e">
        <f t="shared" si="0"/>
        <v>#REF!</v>
      </c>
      <c r="H7" s="744" t="e">
        <f t="shared" si="1"/>
        <v>#REF!</v>
      </c>
    </row>
    <row r="8" spans="1:12" ht="16.5" thickBot="1" x14ac:dyDescent="0.3">
      <c r="A8">
        <v>32</v>
      </c>
      <c r="B8" t="s">
        <v>855</v>
      </c>
      <c r="E8" s="344"/>
      <c r="F8" s="446" t="e">
        <f>'résultat analytique 2'!#REF!</f>
        <v>#REF!</v>
      </c>
      <c r="G8" s="342" t="e">
        <f t="shared" si="0"/>
        <v>#REF!</v>
      </c>
      <c r="H8" s="744" t="e">
        <f t="shared" si="1"/>
        <v>#REF!</v>
      </c>
    </row>
    <row r="9" spans="1:12" ht="17.25" thickTop="1" thickBot="1" x14ac:dyDescent="0.3">
      <c r="A9" t="s">
        <v>7</v>
      </c>
      <c r="E9" s="351">
        <f>SUM(E3:E8)</f>
        <v>0</v>
      </c>
      <c r="F9" s="349" t="e">
        <f>SUM(F3:F8)</f>
        <v>#REF!</v>
      </c>
      <c r="G9" s="453" t="e">
        <f t="shared" si="0"/>
        <v>#REF!</v>
      </c>
      <c r="H9" s="675" t="e">
        <f t="shared" si="1"/>
        <v>#REF!</v>
      </c>
      <c r="L9" s="144"/>
    </row>
    <row r="10" spans="1:12" ht="18.75" x14ac:dyDescent="0.3">
      <c r="A10" s="7" t="s">
        <v>8</v>
      </c>
      <c r="E10" s="298"/>
      <c r="F10" s="297"/>
      <c r="G10" s="293"/>
      <c r="H10" s="676"/>
    </row>
    <row r="11" spans="1:12" ht="15.75" x14ac:dyDescent="0.25">
      <c r="A11">
        <v>1</v>
      </c>
      <c r="B11" t="s">
        <v>9</v>
      </c>
      <c r="E11" s="343"/>
      <c r="F11" s="446" t="e">
        <f>'résultat analytique 2'!#REF!</f>
        <v>#REF!</v>
      </c>
      <c r="G11" s="342" t="e">
        <f t="shared" ref="G11:G34" si="2">F11-E11</f>
        <v>#REF!</v>
      </c>
      <c r="H11" s="674" t="e">
        <f t="shared" si="1"/>
        <v>#REF!</v>
      </c>
    </row>
    <row r="12" spans="1:12" ht="15.75" x14ac:dyDescent="0.25">
      <c r="A12">
        <v>2</v>
      </c>
      <c r="B12" t="s">
        <v>10</v>
      </c>
      <c r="E12" s="344"/>
      <c r="F12" s="446" t="e">
        <f>'résultat analytique 2'!#REF!</f>
        <v>#REF!</v>
      </c>
      <c r="G12" s="742" t="e">
        <f t="shared" si="2"/>
        <v>#REF!</v>
      </c>
      <c r="H12" s="743" t="e">
        <f t="shared" si="1"/>
        <v>#REF!</v>
      </c>
    </row>
    <row r="13" spans="1:12" ht="15.75" x14ac:dyDescent="0.25">
      <c r="A13">
        <v>3</v>
      </c>
      <c r="B13" t="s">
        <v>11</v>
      </c>
      <c r="E13" s="344"/>
      <c r="F13" s="446" t="e">
        <f>'résultat analytique 2'!#REF!</f>
        <v>#REF!</v>
      </c>
      <c r="G13" s="742" t="e">
        <f t="shared" si="2"/>
        <v>#REF!</v>
      </c>
      <c r="H13" s="743" t="e">
        <f t="shared" si="1"/>
        <v>#REF!</v>
      </c>
    </row>
    <row r="14" spans="1:12" ht="15.75" x14ac:dyDescent="0.25">
      <c r="A14">
        <v>4</v>
      </c>
      <c r="B14" t="s">
        <v>12</v>
      </c>
      <c r="E14" s="343"/>
      <c r="F14" s="446" t="e">
        <f>'résultat analytique 2'!#REF!</f>
        <v>#REF!</v>
      </c>
      <c r="G14" s="741" t="e">
        <f t="shared" si="2"/>
        <v>#REF!</v>
      </c>
      <c r="H14" s="744" t="e">
        <f t="shared" si="1"/>
        <v>#REF!</v>
      </c>
    </row>
    <row r="15" spans="1:12" ht="15.75" x14ac:dyDescent="0.25">
      <c r="A15">
        <v>5</v>
      </c>
      <c r="B15" t="s">
        <v>13</v>
      </c>
      <c r="E15" s="344"/>
      <c r="F15" s="446" t="e">
        <f>'résultat analytique 2'!#REF!</f>
        <v>#REF!</v>
      </c>
      <c r="G15" s="741" t="e">
        <f t="shared" si="2"/>
        <v>#REF!</v>
      </c>
      <c r="H15" s="744" t="e">
        <f t="shared" si="1"/>
        <v>#REF!</v>
      </c>
    </row>
    <row r="16" spans="1:12" ht="15.75" x14ac:dyDescent="0.25">
      <c r="A16">
        <v>6</v>
      </c>
      <c r="B16" t="s">
        <v>14</v>
      </c>
      <c r="C16" t="s">
        <v>39</v>
      </c>
      <c r="E16" s="343"/>
      <c r="F16" s="446" t="e">
        <f>'résultat analytique 2'!#REF!</f>
        <v>#REF!</v>
      </c>
      <c r="G16" s="742" t="e">
        <f t="shared" si="2"/>
        <v>#REF!</v>
      </c>
      <c r="H16" s="743" t="e">
        <f t="shared" si="1"/>
        <v>#REF!</v>
      </c>
      <c r="I16" t="s">
        <v>39</v>
      </c>
    </row>
    <row r="17" spans="1:8" ht="15.75" x14ac:dyDescent="0.25">
      <c r="A17">
        <v>7</v>
      </c>
      <c r="B17" t="s">
        <v>15</v>
      </c>
      <c r="E17" s="343"/>
      <c r="F17" s="446" t="e">
        <f>'résultat analytique 2'!#REF!</f>
        <v>#REF!</v>
      </c>
      <c r="G17" s="741" t="e">
        <f t="shared" si="2"/>
        <v>#REF!</v>
      </c>
      <c r="H17" s="744" t="e">
        <f t="shared" si="1"/>
        <v>#REF!</v>
      </c>
    </row>
    <row r="18" spans="1:8" ht="15.75" x14ac:dyDescent="0.25">
      <c r="A18">
        <v>8</v>
      </c>
      <c r="B18" t="s">
        <v>16</v>
      </c>
      <c r="E18" s="343"/>
      <c r="F18" s="446" t="e">
        <f>'résultat analytique 2'!#REF!</f>
        <v>#REF!</v>
      </c>
      <c r="G18" s="742" t="e">
        <f t="shared" si="2"/>
        <v>#REF!</v>
      </c>
      <c r="H18" s="743" t="e">
        <f t="shared" si="1"/>
        <v>#REF!</v>
      </c>
    </row>
    <row r="19" spans="1:8" ht="15.75" x14ac:dyDescent="0.25">
      <c r="A19">
        <v>9</v>
      </c>
      <c r="B19" t="s">
        <v>17</v>
      </c>
      <c r="E19" s="344"/>
      <c r="F19" s="446" t="e">
        <f>'résultat analytique 2'!#REF!</f>
        <v>#REF!</v>
      </c>
      <c r="G19" s="741" t="e">
        <f t="shared" si="2"/>
        <v>#REF!</v>
      </c>
      <c r="H19" s="744" t="e">
        <f t="shared" si="1"/>
        <v>#REF!</v>
      </c>
    </row>
    <row r="20" spans="1:8" ht="15.75" x14ac:dyDescent="0.25">
      <c r="A20">
        <v>10</v>
      </c>
      <c r="B20" t="s">
        <v>18</v>
      </c>
      <c r="E20" s="344"/>
      <c r="F20" s="446" t="e">
        <f>'résultat analytique 2'!#REF!</f>
        <v>#REF!</v>
      </c>
      <c r="G20" s="741" t="e">
        <f t="shared" si="2"/>
        <v>#REF!</v>
      </c>
      <c r="H20" s="744" t="e">
        <f t="shared" si="1"/>
        <v>#REF!</v>
      </c>
    </row>
    <row r="21" spans="1:8" ht="15.75" x14ac:dyDescent="0.25">
      <c r="A21">
        <v>11</v>
      </c>
      <c r="B21" t="s">
        <v>19</v>
      </c>
      <c r="E21" s="344"/>
      <c r="F21" s="446" t="e">
        <f>'résultat analytique 2'!#REF!</f>
        <v>#REF!</v>
      </c>
      <c r="G21" s="742" t="e">
        <f t="shared" si="2"/>
        <v>#REF!</v>
      </c>
      <c r="H21" s="743" t="e">
        <f t="shared" si="1"/>
        <v>#REF!</v>
      </c>
    </row>
    <row r="22" spans="1:8" ht="15.75" x14ac:dyDescent="0.25">
      <c r="A22">
        <v>12</v>
      </c>
      <c r="B22" t="s">
        <v>20</v>
      </c>
      <c r="E22" s="344"/>
      <c r="F22" s="446" t="e">
        <f>'résultat analytique 2'!#REF!</f>
        <v>#REF!</v>
      </c>
      <c r="G22" s="741" t="e">
        <f t="shared" si="2"/>
        <v>#REF!</v>
      </c>
      <c r="H22" s="744" t="e">
        <f t="shared" si="1"/>
        <v>#REF!</v>
      </c>
    </row>
    <row r="23" spans="1:8" ht="15.75" x14ac:dyDescent="0.25">
      <c r="A23">
        <v>13</v>
      </c>
      <c r="B23" t="s">
        <v>21</v>
      </c>
      <c r="E23" s="343"/>
      <c r="F23" s="446" t="e">
        <f>'résultat analytique 2'!#REF!</f>
        <v>#REF!</v>
      </c>
      <c r="G23" s="741" t="e">
        <f t="shared" si="2"/>
        <v>#REF!</v>
      </c>
      <c r="H23" s="744" t="e">
        <f t="shared" si="1"/>
        <v>#REF!</v>
      </c>
    </row>
    <row r="24" spans="1:8" ht="15.75" x14ac:dyDescent="0.25">
      <c r="A24">
        <v>14</v>
      </c>
      <c r="B24" t="s">
        <v>22</v>
      </c>
      <c r="E24" s="343"/>
      <c r="F24" s="446" t="e">
        <f>'résultat analytique 2'!#REF!</f>
        <v>#REF!</v>
      </c>
      <c r="G24" s="742" t="e">
        <f t="shared" si="2"/>
        <v>#REF!</v>
      </c>
      <c r="H24" s="743" t="e">
        <f t="shared" si="1"/>
        <v>#REF!</v>
      </c>
    </row>
    <row r="25" spans="1:8" ht="15.75" x14ac:dyDescent="0.25">
      <c r="A25">
        <v>16</v>
      </c>
      <c r="B25" t="s">
        <v>23</v>
      </c>
      <c r="E25" s="343"/>
      <c r="F25" s="446" t="e">
        <f>'résultat analytique 2'!#REF!</f>
        <v>#REF!</v>
      </c>
      <c r="G25" s="742" t="e">
        <f t="shared" si="2"/>
        <v>#REF!</v>
      </c>
      <c r="H25" s="743" t="e">
        <f t="shared" si="1"/>
        <v>#REF!</v>
      </c>
    </row>
    <row r="26" spans="1:8" ht="15.75" x14ac:dyDescent="0.25">
      <c r="A26">
        <v>17</v>
      </c>
      <c r="B26" t="s">
        <v>24</v>
      </c>
      <c r="E26" s="343"/>
      <c r="F26" s="446" t="e">
        <f>'résultat analytique 2'!#REF!</f>
        <v>#REF!</v>
      </c>
      <c r="G26" s="342" t="e">
        <f t="shared" si="2"/>
        <v>#REF!</v>
      </c>
      <c r="H26" s="674" t="e">
        <f t="shared" si="1"/>
        <v>#REF!</v>
      </c>
    </row>
    <row r="27" spans="1:8" ht="15.75" x14ac:dyDescent="0.25">
      <c r="A27">
        <v>18</v>
      </c>
      <c r="B27" t="s">
        <v>25</v>
      </c>
      <c r="E27" s="344"/>
      <c r="F27" s="446" t="e">
        <f>'résultat analytique 2'!#REF!</f>
        <v>#REF!</v>
      </c>
      <c r="G27" s="342" t="e">
        <f t="shared" si="2"/>
        <v>#REF!</v>
      </c>
      <c r="H27" s="674" t="e">
        <f t="shared" si="1"/>
        <v>#REF!</v>
      </c>
    </row>
    <row r="28" spans="1:8" ht="15.75" x14ac:dyDescent="0.25">
      <c r="A28">
        <v>19</v>
      </c>
      <c r="B28" t="s">
        <v>26</v>
      </c>
      <c r="E28" s="344"/>
      <c r="F28" s="446" t="e">
        <f>'résultat analytique 2'!#REF!</f>
        <v>#REF!</v>
      </c>
      <c r="G28" s="342" t="e">
        <f t="shared" si="2"/>
        <v>#REF!</v>
      </c>
      <c r="H28" s="674" t="e">
        <f t="shared" si="1"/>
        <v>#REF!</v>
      </c>
    </row>
    <row r="29" spans="1:8" ht="15.75" x14ac:dyDescent="0.25">
      <c r="A29">
        <v>20</v>
      </c>
      <c r="B29" t="s">
        <v>27</v>
      </c>
      <c r="E29" s="344"/>
      <c r="F29" s="446" t="e">
        <f>'résultat analytique 2'!#REF!</f>
        <v>#REF!</v>
      </c>
      <c r="G29" s="342" t="e">
        <f t="shared" si="2"/>
        <v>#REF!</v>
      </c>
      <c r="H29" s="674" t="e">
        <f t="shared" si="1"/>
        <v>#REF!</v>
      </c>
    </row>
    <row r="30" spans="1:8" ht="15.75" x14ac:dyDescent="0.25">
      <c r="A30">
        <v>21</v>
      </c>
      <c r="B30" t="s">
        <v>28</v>
      </c>
      <c r="E30" s="343"/>
      <c r="F30" s="446" t="e">
        <f>'résultat analytique 2'!#REF!</f>
        <v>#REF!</v>
      </c>
      <c r="G30" s="342" t="e">
        <f t="shared" si="2"/>
        <v>#REF!</v>
      </c>
      <c r="H30" s="674" t="e">
        <f t="shared" si="1"/>
        <v>#REF!</v>
      </c>
    </row>
    <row r="31" spans="1:8" ht="15.75" x14ac:dyDescent="0.25">
      <c r="A31">
        <v>24</v>
      </c>
      <c r="B31" t="s">
        <v>6</v>
      </c>
      <c r="E31" s="345"/>
      <c r="F31" s="446" t="e">
        <f>'résultat analytique 2'!#REF!</f>
        <v>#REF!</v>
      </c>
      <c r="G31" s="342" t="e">
        <f>F31-E31</f>
        <v>#REF!</v>
      </c>
      <c r="H31" s="674" t="e">
        <f t="shared" si="1"/>
        <v>#REF!</v>
      </c>
    </row>
    <row r="32" spans="1:8" ht="15.75" x14ac:dyDescent="0.25">
      <c r="A32">
        <v>25</v>
      </c>
      <c r="B32" t="s">
        <v>5</v>
      </c>
      <c r="E32" s="344"/>
      <c r="F32" s="446" t="e">
        <f>'résultat analytique 2'!#REF!</f>
        <v>#REF!</v>
      </c>
      <c r="G32" s="342" t="e">
        <f t="shared" si="2"/>
        <v>#REF!</v>
      </c>
      <c r="H32" s="674" t="e">
        <f t="shared" si="1"/>
        <v>#REF!</v>
      </c>
    </row>
    <row r="33" spans="1:8" ht="15.75" x14ac:dyDescent="0.25">
      <c r="A33">
        <v>26</v>
      </c>
      <c r="B33" t="s">
        <v>118</v>
      </c>
      <c r="E33" s="345"/>
      <c r="F33" s="446" t="e">
        <f>'résultat analytique 2'!#REF!</f>
        <v>#REF!</v>
      </c>
      <c r="G33" s="342" t="e">
        <f t="shared" si="2"/>
        <v>#REF!</v>
      </c>
      <c r="H33" s="674" t="e">
        <f t="shared" si="1"/>
        <v>#REF!</v>
      </c>
    </row>
    <row r="34" spans="1:8" ht="16.5" thickBot="1" x14ac:dyDescent="0.3">
      <c r="A34">
        <v>29</v>
      </c>
      <c r="B34" t="s">
        <v>753</v>
      </c>
      <c r="E34" s="344">
        <v>0</v>
      </c>
      <c r="F34" s="446" t="e">
        <f>'résultat analytique 2'!#REF!</f>
        <v>#REF!</v>
      </c>
      <c r="G34" s="342" t="e">
        <f t="shared" si="2"/>
        <v>#REF!</v>
      </c>
      <c r="H34" s="677" t="s">
        <v>39</v>
      </c>
    </row>
    <row r="35" spans="1:8" ht="20.25" thickTop="1" thickBot="1" x14ac:dyDescent="0.35">
      <c r="A35" s="6" t="s">
        <v>30</v>
      </c>
      <c r="E35" s="574">
        <f>SUM(E11:E34)</f>
        <v>0</v>
      </c>
      <c r="F35" s="575" t="e">
        <f>SUM(F11:F34)</f>
        <v>#REF!</v>
      </c>
      <c r="G35" s="576" t="e">
        <f>SUM(G11:G34)</f>
        <v>#REF!</v>
      </c>
      <c r="H35" s="674" t="e">
        <f t="shared" si="1"/>
        <v>#REF!</v>
      </c>
    </row>
    <row r="36" spans="1:8" ht="20.25" thickTop="1" thickBot="1" x14ac:dyDescent="0.35">
      <c r="A36" s="6"/>
      <c r="B36" s="6" t="s">
        <v>31</v>
      </c>
      <c r="C36" s="6"/>
      <c r="E36" s="348">
        <f>E9-E35</f>
        <v>0</v>
      </c>
      <c r="F36" s="447" t="e">
        <f>F9-F35</f>
        <v>#REF!</v>
      </c>
      <c r="G36" s="347" t="e">
        <f t="shared" ref="G36:G42" si="3">F36-E36</f>
        <v>#REF!</v>
      </c>
      <c r="H36" s="678" t="e">
        <f t="shared" si="1"/>
        <v>#REF!</v>
      </c>
    </row>
    <row r="37" spans="1:8" ht="16.5" thickTop="1" x14ac:dyDescent="0.25">
      <c r="A37">
        <v>22</v>
      </c>
      <c r="B37" t="s">
        <v>32</v>
      </c>
      <c r="E37" s="344"/>
      <c r="F37" s="446" t="e">
        <f>'résultat analytique 2'!#REF!</f>
        <v>#REF!</v>
      </c>
      <c r="G37" s="342" t="e">
        <f t="shared" si="3"/>
        <v>#REF!</v>
      </c>
      <c r="H37" s="674" t="e">
        <f t="shared" si="1"/>
        <v>#REF!</v>
      </c>
    </row>
    <row r="38" spans="1:8" ht="16.5" thickBot="1" x14ac:dyDescent="0.3">
      <c r="A38" t="s">
        <v>34</v>
      </c>
      <c r="B38" t="s">
        <v>33</v>
      </c>
      <c r="E38" s="344"/>
      <c r="F38" s="446" t="e">
        <f>'résultat analytique 2'!#REF!</f>
        <v>#REF!</v>
      </c>
      <c r="G38" s="342" t="e">
        <f t="shared" si="3"/>
        <v>#REF!</v>
      </c>
      <c r="H38" s="674" t="e">
        <f t="shared" si="1"/>
        <v>#REF!</v>
      </c>
    </row>
    <row r="39" spans="1:8" ht="20.25" thickTop="1" thickBot="1" x14ac:dyDescent="0.35">
      <c r="A39">
        <v>23</v>
      </c>
      <c r="B39" s="8" t="s">
        <v>40</v>
      </c>
      <c r="C39" s="9"/>
      <c r="E39" s="351">
        <f>E37-E38</f>
        <v>0</v>
      </c>
      <c r="F39" s="571" t="e">
        <f>F37-F38</f>
        <v>#REF!</v>
      </c>
      <c r="G39" s="350" t="e">
        <f t="shared" si="3"/>
        <v>#REF!</v>
      </c>
      <c r="H39" s="679"/>
    </row>
    <row r="40" spans="1:8" ht="15.75" x14ac:dyDescent="0.25">
      <c r="A40">
        <v>23</v>
      </c>
      <c r="B40" t="s">
        <v>35</v>
      </c>
      <c r="E40" s="344">
        <v>0</v>
      </c>
      <c r="F40" s="446" t="e">
        <f>'résultat analytique 2'!#REF!</f>
        <v>#REF!</v>
      </c>
      <c r="G40" s="342" t="e">
        <f t="shared" si="3"/>
        <v>#REF!</v>
      </c>
      <c r="H40" s="674" t="s">
        <v>39</v>
      </c>
    </row>
    <row r="41" spans="1:8" ht="19.5" thickBot="1" x14ac:dyDescent="0.35">
      <c r="A41" s="6"/>
      <c r="B41" t="s">
        <v>36</v>
      </c>
      <c r="E41" s="344"/>
      <c r="F41" s="446" t="e">
        <f>'résultat analytique 2'!#REF!</f>
        <v>#REF!</v>
      </c>
      <c r="G41" s="342" t="e">
        <f t="shared" si="3"/>
        <v>#REF!</v>
      </c>
      <c r="H41" s="674" t="s">
        <v>848</v>
      </c>
    </row>
    <row r="42" spans="1:8" ht="20.25" thickTop="1" thickBot="1" x14ac:dyDescent="0.35">
      <c r="B42" s="8"/>
      <c r="C42" s="9"/>
      <c r="E42" s="352">
        <f>E40+E41</f>
        <v>0</v>
      </c>
      <c r="F42" s="572" t="e">
        <f>F40-F41</f>
        <v>#REF!</v>
      </c>
      <c r="G42" s="350" t="e">
        <f t="shared" si="3"/>
        <v>#REF!</v>
      </c>
      <c r="H42" s="680" t="s">
        <v>848</v>
      </c>
    </row>
    <row r="43" spans="1:8" ht="20.25" thickTop="1" thickBot="1" x14ac:dyDescent="0.35">
      <c r="E43" s="354">
        <f>E36+E39+E42</f>
        <v>0</v>
      </c>
      <c r="F43" s="573" t="e">
        <f>F36+F39+F42</f>
        <v>#REF!</v>
      </c>
      <c r="G43" s="353" t="e">
        <f>G36+G39+G42</f>
        <v>#REF!</v>
      </c>
      <c r="H43" s="681" t="s">
        <v>848</v>
      </c>
    </row>
    <row r="44" spans="1:8" ht="20.25" thickTop="1" thickBot="1" x14ac:dyDescent="0.35">
      <c r="A44" s="6"/>
      <c r="E44" s="356"/>
      <c r="F44" s="346"/>
      <c r="G44" s="355">
        <f>F44-E44</f>
        <v>0</v>
      </c>
      <c r="H44" s="682"/>
    </row>
    <row r="45" spans="1:8" ht="15.75" thickTop="1" x14ac:dyDescent="0.25"/>
  </sheetData>
  <phoneticPr fontId="46" type="noConversion"/>
  <pageMargins left="0.35433070866141736" right="0.23622047244094491" top="0.94488188976377963" bottom="0.74803149606299213" header="0.31496062992125984" footer="0.31496062992125984"/>
  <pageSetup paperSize="9" scale="90" orientation="portrait" horizontalDpi="200" verticalDpi="200" r:id="rId1"/>
  <headerFooter>
    <oddHeader>&amp;L&amp;"-,Gras"&amp;18FFSB&amp;C&amp;"-,Gras"&amp;14RESULTAT AVEC % RECETTES ET DEPENSES REALISEES
ET BUDGET 2012</oddHeader>
    <oddFooter>&amp;C&amp;"-,Gras"&amp;12TRESORERIE GENERALE / CONTROLEUR DE GESTION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zoomScale="120" zoomScaleNormal="120" workbookViewId="0">
      <pane ySplit="1" topLeftCell="A17" activePane="bottomLeft" state="frozen"/>
      <selection pane="bottomLeft"/>
    </sheetView>
  </sheetViews>
  <sheetFormatPr baseColWidth="10" defaultRowHeight="15" x14ac:dyDescent="0.25"/>
  <cols>
    <col min="1" max="1" width="9.85546875" customWidth="1"/>
    <col min="4" max="4" width="35.85546875" customWidth="1"/>
    <col min="6" max="6" width="15" style="142" customWidth="1"/>
    <col min="7" max="7" width="12.85546875" style="305" customWidth="1"/>
  </cols>
  <sheetData>
    <row r="1" spans="1:15" ht="33" thickTop="1" thickBot="1" x14ac:dyDescent="0.35">
      <c r="A1" s="1116" t="s">
        <v>437</v>
      </c>
      <c r="B1" s="1117"/>
      <c r="C1" s="1118"/>
      <c r="D1" s="1118"/>
      <c r="E1" s="1129" t="s">
        <v>1145</v>
      </c>
      <c r="F1" s="1130" t="s">
        <v>1151</v>
      </c>
      <c r="G1" s="1131" t="s">
        <v>442</v>
      </c>
      <c r="H1" s="448" t="s">
        <v>958</v>
      </c>
      <c r="I1" s="448"/>
    </row>
    <row r="2" spans="1:15" ht="21" thickTop="1" thickBot="1" x14ac:dyDescent="0.45">
      <c r="A2" s="1421" t="s">
        <v>137</v>
      </c>
      <c r="B2" s="1422"/>
      <c r="C2" s="1422"/>
      <c r="D2" s="51"/>
      <c r="E2" s="480"/>
      <c r="F2" s="877"/>
      <c r="G2" s="880"/>
    </row>
    <row r="3" spans="1:15" ht="17.25" thickTop="1" thickBot="1" x14ac:dyDescent="0.3">
      <c r="A3" s="1119" t="s">
        <v>935</v>
      </c>
      <c r="B3" s="44"/>
      <c r="C3" s="44"/>
      <c r="D3" s="44"/>
      <c r="E3" s="825">
        <f>SUM(E4:E13)</f>
        <v>25100</v>
      </c>
      <c r="F3" s="1101">
        <f>SUM(F4:F13)</f>
        <v>0</v>
      </c>
      <c r="G3" s="1102">
        <f>SUM(E3-F3)</f>
        <v>25100</v>
      </c>
      <c r="H3" s="535"/>
    </row>
    <row r="4" spans="1:15" ht="16.5" thickTop="1" x14ac:dyDescent="0.25">
      <c r="A4" s="1120" t="s">
        <v>580</v>
      </c>
      <c r="B4" s="34" t="s">
        <v>1136</v>
      </c>
      <c r="C4" s="44"/>
      <c r="D4" s="44"/>
      <c r="E4" s="461">
        <v>13180</v>
      </c>
      <c r="F4" s="870"/>
      <c r="G4" s="1100">
        <f t="shared" ref="G4:G22" si="0">SUM(E4-F4)</f>
        <v>13180</v>
      </c>
      <c r="H4" s="535"/>
    </row>
    <row r="5" spans="1:15" ht="15.75" x14ac:dyDescent="0.25">
      <c r="A5" s="1120" t="s">
        <v>581</v>
      </c>
      <c r="B5" s="34" t="s">
        <v>857</v>
      </c>
      <c r="C5" s="47"/>
      <c r="D5" s="47"/>
      <c r="E5" s="461">
        <v>13120</v>
      </c>
      <c r="F5" s="870"/>
      <c r="G5" s="1100">
        <f t="shared" si="0"/>
        <v>13120</v>
      </c>
      <c r="H5" s="535">
        <v>4000</v>
      </c>
    </row>
    <row r="6" spans="1:15" ht="15.75" x14ac:dyDescent="0.25">
      <c r="A6" s="1121" t="s">
        <v>932</v>
      </c>
      <c r="B6" s="34" t="s">
        <v>85</v>
      </c>
      <c r="C6" s="47"/>
      <c r="D6" s="47"/>
      <c r="E6" s="461">
        <v>1800</v>
      </c>
      <c r="F6" s="870"/>
      <c r="G6" s="1100">
        <f t="shared" si="0"/>
        <v>1800</v>
      </c>
      <c r="H6" s="535"/>
    </row>
    <row r="7" spans="1:15" ht="15.75" x14ac:dyDescent="0.25">
      <c r="A7" s="1120" t="s">
        <v>582</v>
      </c>
      <c r="B7" s="34" t="s">
        <v>106</v>
      </c>
      <c r="C7" s="44"/>
      <c r="D7" s="44"/>
      <c r="E7" s="461">
        <v>600</v>
      </c>
      <c r="F7" s="870"/>
      <c r="G7" s="1100">
        <f t="shared" si="0"/>
        <v>600</v>
      </c>
      <c r="H7" s="535"/>
    </row>
    <row r="8" spans="1:15" ht="15.75" x14ac:dyDescent="0.25">
      <c r="A8" s="1121" t="s">
        <v>584</v>
      </c>
      <c r="B8" s="34" t="s">
        <v>1021</v>
      </c>
      <c r="C8" s="44"/>
      <c r="D8" s="44"/>
      <c r="E8" s="461">
        <v>1200</v>
      </c>
      <c r="F8" s="870"/>
      <c r="G8" s="1100">
        <f t="shared" si="0"/>
        <v>1200</v>
      </c>
      <c r="H8" s="535"/>
    </row>
    <row r="9" spans="1:15" ht="15.75" x14ac:dyDescent="0.25">
      <c r="A9" s="1121" t="s">
        <v>1006</v>
      </c>
      <c r="B9" s="34" t="s">
        <v>109</v>
      </c>
      <c r="C9" s="44"/>
      <c r="D9" s="44"/>
      <c r="E9" s="461"/>
      <c r="F9" s="870"/>
      <c r="G9" s="1100">
        <f t="shared" si="0"/>
        <v>0</v>
      </c>
      <c r="H9" s="535"/>
    </row>
    <row r="10" spans="1:15" ht="15.75" x14ac:dyDescent="0.25">
      <c r="A10" s="1121" t="s">
        <v>583</v>
      </c>
      <c r="B10" s="34" t="s">
        <v>934</v>
      </c>
      <c r="C10" s="44"/>
      <c r="D10" s="44"/>
      <c r="E10" s="461">
        <v>-10000</v>
      </c>
      <c r="F10" s="870"/>
      <c r="G10" s="1100">
        <f t="shared" si="0"/>
        <v>-10000</v>
      </c>
      <c r="H10" s="535"/>
    </row>
    <row r="11" spans="1:15" ht="15.75" x14ac:dyDescent="0.25">
      <c r="A11" s="1121" t="s">
        <v>933</v>
      </c>
      <c r="B11" s="34" t="s">
        <v>858</v>
      </c>
      <c r="C11" s="44"/>
      <c r="D11" s="44"/>
      <c r="E11" s="461">
        <v>5000</v>
      </c>
      <c r="F11" s="870"/>
      <c r="G11" s="1100">
        <f t="shared" si="0"/>
        <v>5000</v>
      </c>
      <c r="H11" s="535"/>
    </row>
    <row r="12" spans="1:15" ht="15.75" x14ac:dyDescent="0.25">
      <c r="A12" s="1121" t="s">
        <v>989</v>
      </c>
      <c r="B12" s="34" t="s">
        <v>262</v>
      </c>
      <c r="C12" s="44"/>
      <c r="D12" s="44"/>
      <c r="E12" s="461">
        <v>200</v>
      </c>
      <c r="F12" s="870"/>
      <c r="G12" s="881">
        <f t="shared" si="0"/>
        <v>200</v>
      </c>
      <c r="H12" s="535"/>
    </row>
    <row r="13" spans="1:15" ht="15.75" x14ac:dyDescent="0.25">
      <c r="A13" s="1120"/>
      <c r="B13" s="34"/>
      <c r="C13" s="44"/>
      <c r="D13" s="44"/>
      <c r="E13" s="461"/>
      <c r="F13" s="870"/>
      <c r="G13" s="881"/>
      <c r="H13" s="535"/>
    </row>
    <row r="14" spans="1:15" ht="5.0999999999999996" customHeight="1" x14ac:dyDescent="0.25">
      <c r="A14" s="1122"/>
      <c r="B14" s="46"/>
      <c r="C14" s="46"/>
      <c r="D14" s="46"/>
      <c r="E14" s="374"/>
      <c r="F14" s="1103"/>
      <c r="G14" s="1104">
        <f t="shared" si="0"/>
        <v>0</v>
      </c>
      <c r="H14" s="535"/>
    </row>
    <row r="15" spans="1:15" ht="20.25" thickBot="1" x14ac:dyDescent="0.3">
      <c r="A15" s="1123" t="s">
        <v>42</v>
      </c>
      <c r="B15" s="1107"/>
      <c r="C15" s="55"/>
      <c r="D15" s="55"/>
      <c r="E15" s="472"/>
      <c r="F15" s="878"/>
      <c r="G15" s="881"/>
      <c r="H15" s="535"/>
    </row>
    <row r="16" spans="1:15" ht="16.5" thickBot="1" x14ac:dyDescent="0.3">
      <c r="A16" s="1124" t="s">
        <v>959</v>
      </c>
      <c r="B16" s="282"/>
      <c r="C16" s="815"/>
      <c r="D16" s="815"/>
      <c r="E16" s="1140">
        <f>SUM(E17:E20)</f>
        <v>16000</v>
      </c>
      <c r="F16" s="1133"/>
      <c r="G16" s="1141">
        <f>SUM(E16-F16)</f>
        <v>16000</v>
      </c>
      <c r="H16" s="535"/>
      <c r="O16" s="82"/>
    </row>
    <row r="17" spans="1:8" ht="15.75" x14ac:dyDescent="0.25">
      <c r="A17" s="1125" t="s">
        <v>960</v>
      </c>
      <c r="B17" s="146" t="s">
        <v>963</v>
      </c>
      <c r="C17" s="815"/>
      <c r="D17" s="815"/>
      <c r="E17" s="472">
        <v>4000</v>
      </c>
      <c r="F17" s="1112"/>
      <c r="G17" s="1100">
        <f t="shared" si="0"/>
        <v>4000</v>
      </c>
      <c r="H17" s="535">
        <v>1500</v>
      </c>
    </row>
    <row r="18" spans="1:8" ht="15.75" x14ac:dyDescent="0.25">
      <c r="A18" s="1126" t="s">
        <v>961</v>
      </c>
      <c r="B18" s="146" t="s">
        <v>964</v>
      </c>
      <c r="C18" s="815"/>
      <c r="D18" s="815"/>
      <c r="E18" s="472">
        <v>5000</v>
      </c>
      <c r="F18" s="1112"/>
      <c r="G18" s="1100">
        <f t="shared" si="0"/>
        <v>5000</v>
      </c>
      <c r="H18" s="535">
        <v>2000</v>
      </c>
    </row>
    <row r="19" spans="1:8" ht="15.75" x14ac:dyDescent="0.25">
      <c r="A19" s="1126">
        <v>720151</v>
      </c>
      <c r="B19" s="146" t="s">
        <v>1137</v>
      </c>
      <c r="C19" s="815"/>
      <c r="D19" s="815"/>
      <c r="E19" s="472"/>
      <c r="F19" s="1112"/>
      <c r="G19" s="1100"/>
      <c r="H19" s="535"/>
    </row>
    <row r="20" spans="1:8" ht="16.5" thickBot="1" x14ac:dyDescent="0.3">
      <c r="A20" s="1126" t="s">
        <v>962</v>
      </c>
      <c r="B20" s="146" t="s">
        <v>965</v>
      </c>
      <c r="C20" s="815"/>
      <c r="D20" s="815"/>
      <c r="E20" s="472">
        <v>7000</v>
      </c>
      <c r="F20" s="1112"/>
      <c r="G20" s="1100">
        <f t="shared" si="0"/>
        <v>7000</v>
      </c>
      <c r="H20" s="535">
        <v>3000</v>
      </c>
    </row>
    <row r="21" spans="1:8" ht="19.5" thickBot="1" x14ac:dyDescent="0.3">
      <c r="A21" s="1126"/>
      <c r="B21" s="824" t="s">
        <v>967</v>
      </c>
      <c r="C21" s="815"/>
      <c r="D21" s="815"/>
      <c r="E21" s="1140">
        <f>SUM(E22)</f>
        <v>2400</v>
      </c>
      <c r="F21" s="1137"/>
      <c r="G21" s="1138">
        <f>SUM(E21-F21)</f>
        <v>2400</v>
      </c>
      <c r="H21" s="535"/>
    </row>
    <row r="22" spans="1:8" ht="15.75" x14ac:dyDescent="0.25">
      <c r="A22" s="1126" t="s">
        <v>1007</v>
      </c>
      <c r="B22" s="54" t="s">
        <v>966</v>
      </c>
      <c r="C22" s="55"/>
      <c r="D22" s="55"/>
      <c r="E22" s="472">
        <v>2400</v>
      </c>
      <c r="F22" s="1112"/>
      <c r="G22" s="1100">
        <f t="shared" si="0"/>
        <v>2400</v>
      </c>
      <c r="H22" s="535"/>
    </row>
    <row r="23" spans="1:8" ht="15.75" x14ac:dyDescent="0.25">
      <c r="A23" s="1126"/>
      <c r="B23" s="54"/>
      <c r="C23" s="55"/>
      <c r="D23" s="55"/>
      <c r="E23" s="472"/>
      <c r="F23" s="878"/>
      <c r="G23" s="881"/>
      <c r="H23" s="535"/>
    </row>
    <row r="24" spans="1:8" ht="5.0999999999999996" customHeight="1" x14ac:dyDescent="0.25">
      <c r="A24" s="1127"/>
      <c r="B24" s="1108"/>
      <c r="C24" s="1109"/>
      <c r="D24" s="1109"/>
      <c r="E24" s="1110"/>
      <c r="F24" s="1111"/>
      <c r="G24" s="1104"/>
      <c r="H24" s="535"/>
    </row>
    <row r="25" spans="1:8" ht="16.5" thickBot="1" x14ac:dyDescent="0.3">
      <c r="A25" s="1126"/>
      <c r="B25" s="54"/>
      <c r="C25" s="55"/>
      <c r="D25" s="55"/>
      <c r="E25" s="472"/>
      <c r="F25" s="878"/>
      <c r="G25" s="881"/>
      <c r="H25" s="535"/>
    </row>
    <row r="26" spans="1:8" ht="20.25" thickBot="1" x14ac:dyDescent="0.35">
      <c r="A26" s="1423" t="s">
        <v>124</v>
      </c>
      <c r="B26" s="1424"/>
      <c r="C26" s="1424"/>
      <c r="D26" s="56"/>
      <c r="E26" s="1140">
        <f>SUM(E27:E28)</f>
        <v>2000</v>
      </c>
      <c r="F26" s="1139">
        <f>SUM(F27:F28)</f>
        <v>0</v>
      </c>
      <c r="G26" s="1138">
        <f>SUM(E26-F26)</f>
        <v>2000</v>
      </c>
      <c r="H26" s="535"/>
    </row>
    <row r="27" spans="1:8" ht="15.75" customHeight="1" x14ac:dyDescent="0.25">
      <c r="A27" s="1120" t="s">
        <v>586</v>
      </c>
      <c r="B27" s="34" t="s">
        <v>1023</v>
      </c>
      <c r="C27" s="44"/>
      <c r="D27" s="44"/>
      <c r="E27" s="472">
        <v>1000</v>
      </c>
      <c r="F27" s="870">
        <v>0</v>
      </c>
      <c r="G27" s="1072">
        <f>E27-F27</f>
        <v>1000</v>
      </c>
      <c r="H27" s="535"/>
    </row>
    <row r="28" spans="1:8" ht="15.75" x14ac:dyDescent="0.25">
      <c r="A28" s="1120" t="s">
        <v>585</v>
      </c>
      <c r="B28" s="44" t="s">
        <v>67</v>
      </c>
      <c r="C28" s="44"/>
      <c r="D28" s="44"/>
      <c r="E28" s="472">
        <v>1000</v>
      </c>
      <c r="F28" s="870">
        <v>0</v>
      </c>
      <c r="G28" s="1072">
        <f>E28-F28</f>
        <v>1000</v>
      </c>
      <c r="H28" s="535"/>
    </row>
    <row r="29" spans="1:8" ht="5.0999999999999996" customHeight="1" x14ac:dyDescent="0.25">
      <c r="A29" s="1122"/>
      <c r="B29" s="46"/>
      <c r="C29" s="46"/>
      <c r="D29" s="46"/>
      <c r="E29" s="1113"/>
      <c r="F29" s="1114"/>
      <c r="G29" s="1115"/>
      <c r="H29" s="535"/>
    </row>
    <row r="30" spans="1:8" ht="24.95" customHeight="1" thickBot="1" x14ac:dyDescent="0.3">
      <c r="A30" s="1128" t="s">
        <v>139</v>
      </c>
      <c r="B30" s="1105"/>
      <c r="C30" s="1105"/>
      <c r="D30" s="1106"/>
      <c r="E30" s="1134">
        <f>SUM(E3,E16,E21,E26)</f>
        <v>45500</v>
      </c>
      <c r="F30" s="1135">
        <f>SUM(F26,F3)</f>
        <v>0</v>
      </c>
      <c r="G30" s="1136">
        <f>SUM(E30-F30)</f>
        <v>45500</v>
      </c>
      <c r="H30" s="1132">
        <f>SUM(H2:H28)</f>
        <v>10500</v>
      </c>
    </row>
    <row r="31" spans="1:8" ht="23.25" thickTop="1" x14ac:dyDescent="0.45">
      <c r="E31" s="813"/>
      <c r="F31" s="879"/>
      <c r="G31" s="306"/>
    </row>
    <row r="32" spans="1:8" ht="18.75" x14ac:dyDescent="0.3">
      <c r="A32" s="173"/>
      <c r="B32" s="175"/>
      <c r="C32" s="175"/>
      <c r="D32" s="175"/>
      <c r="E32" s="159"/>
      <c r="F32" s="305"/>
    </row>
    <row r="33" spans="1:6" ht="18.75" x14ac:dyDescent="0.3">
      <c r="A33" s="173"/>
      <c r="B33" s="175"/>
      <c r="C33" s="175"/>
      <c r="D33" s="175"/>
      <c r="E33" s="159"/>
      <c r="F33" s="305"/>
    </row>
    <row r="34" spans="1:6" x14ac:dyDescent="0.25">
      <c r="A34" s="159"/>
      <c r="B34" s="159"/>
      <c r="C34" s="159"/>
      <c r="D34" s="159"/>
      <c r="E34" s="159"/>
      <c r="F34" s="305"/>
    </row>
  </sheetData>
  <mergeCells count="2">
    <mergeCell ref="A2:C2"/>
    <mergeCell ref="A26:C26"/>
  </mergeCells>
  <phoneticPr fontId="46" type="noConversion"/>
  <hyperlinks>
    <hyperlink ref="A1" location="'résultat analytique 2'!A1" display="Résultat A"/>
  </hyperlinks>
  <pageMargins left="0.59055118110236227" right="0.59055118110236227" top="1.0236220472440944" bottom="0.74803149606299213" header="0.31496062992125984" footer="0.31496062992125984"/>
  <pageSetup paperSize="9" scale="80" orientation="landscape" r:id="rId1"/>
  <headerFooter>
    <oddHeader xml:space="preserve">&amp;L&amp;"-,Gras"&amp;14FFSB
&amp;URESPONSABLE /M.PRUDENT&amp;C&amp;"-,Gras"&amp;14 7-FEMININES&amp;R&amp;"-,Gras"&amp;14CONTROLE BUDGET  </oddHeader>
    <oddFooter>&amp;L&amp;"-,Gras"&amp;12Code : 07201&amp;C&amp;"-,Gras"&amp;14TRESORERIE GENERALE/CONTROLE DE GESTION&amp;R&amp;"-,Gras"&amp;12
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3"/>
  <sheetViews>
    <sheetView workbookViewId="0">
      <pane ySplit="1" topLeftCell="A10" activePane="bottomLeft" state="frozen"/>
      <selection pane="bottomLeft" activeCell="B1" sqref="B1"/>
    </sheetView>
  </sheetViews>
  <sheetFormatPr baseColWidth="10" defaultRowHeight="15" x14ac:dyDescent="0.25"/>
  <cols>
    <col min="1" max="1" width="11.5703125" bestFit="1" customWidth="1"/>
    <col min="5" max="5" width="14.7109375" customWidth="1"/>
    <col min="6" max="6" width="16.5703125" style="142" customWidth="1"/>
    <col min="7" max="7" width="12.5703125" style="305" customWidth="1"/>
  </cols>
  <sheetData>
    <row r="1" spans="1:10" ht="60" thickTop="1" thickBot="1" x14ac:dyDescent="0.35">
      <c r="A1" s="57"/>
      <c r="B1" s="364" t="s">
        <v>438</v>
      </c>
      <c r="C1" s="57"/>
      <c r="D1" s="58"/>
      <c r="E1" s="385" t="s">
        <v>1145</v>
      </c>
      <c r="F1" s="876" t="s">
        <v>1152</v>
      </c>
      <c r="G1" s="874" t="s">
        <v>442</v>
      </c>
    </row>
    <row r="2" spans="1:10" ht="20.25" thickTop="1" x14ac:dyDescent="0.25">
      <c r="A2" s="57"/>
      <c r="B2" s="57"/>
      <c r="C2" s="57"/>
      <c r="D2" s="58"/>
      <c r="E2" s="482"/>
      <c r="F2" s="882"/>
      <c r="G2" s="883"/>
    </row>
    <row r="3" spans="1:10" ht="19.5" x14ac:dyDescent="0.4">
      <c r="A3" s="181" t="s">
        <v>424</v>
      </c>
      <c r="B3" s="183"/>
      <c r="C3" s="183"/>
      <c r="D3" s="38"/>
      <c r="E3" s="483">
        <f>SUM(E4:E13)</f>
        <v>13700</v>
      </c>
      <c r="F3" s="884">
        <f>SUM(F4:F13)</f>
        <v>0</v>
      </c>
      <c r="G3" s="885">
        <f>SUM(E3-F3)</f>
        <v>13700</v>
      </c>
    </row>
    <row r="4" spans="1:10" ht="20.100000000000001" customHeight="1" x14ac:dyDescent="0.25">
      <c r="A4" s="400" t="s">
        <v>587</v>
      </c>
      <c r="B4" s="44" t="s">
        <v>140</v>
      </c>
      <c r="C4" s="57"/>
      <c r="D4" s="58"/>
      <c r="E4" s="461"/>
      <c r="F4" s="870"/>
      <c r="G4" s="875">
        <f>F4-E4</f>
        <v>0</v>
      </c>
    </row>
    <row r="5" spans="1:10" ht="20.100000000000001" customHeight="1" x14ac:dyDescent="0.25">
      <c r="A5" s="400" t="s">
        <v>588</v>
      </c>
      <c r="B5" s="44" t="s">
        <v>141</v>
      </c>
      <c r="C5" s="57"/>
      <c r="D5" s="58"/>
      <c r="E5" s="461">
        <v>3000</v>
      </c>
      <c r="F5" s="870"/>
      <c r="G5" s="875">
        <f>SUM(E5-F5)</f>
        <v>3000</v>
      </c>
      <c r="I5" t="s">
        <v>39</v>
      </c>
    </row>
    <row r="6" spans="1:10" ht="20.100000000000001" customHeight="1" x14ac:dyDescent="0.25">
      <c r="A6" s="400" t="s">
        <v>589</v>
      </c>
      <c r="B6" s="44" t="s">
        <v>142</v>
      </c>
      <c r="C6" s="57"/>
      <c r="D6" s="58"/>
      <c r="E6" s="461">
        <v>3000</v>
      </c>
      <c r="F6" s="870"/>
      <c r="G6" s="875">
        <f t="shared" ref="G6:G13" si="0">SUM(E6-F6)</f>
        <v>3000</v>
      </c>
    </row>
    <row r="7" spans="1:10" ht="20.100000000000001" customHeight="1" x14ac:dyDescent="0.25">
      <c r="A7" s="400" t="s">
        <v>590</v>
      </c>
      <c r="B7" s="44" t="s">
        <v>143</v>
      </c>
      <c r="C7" s="57"/>
      <c r="D7" s="59"/>
      <c r="E7" s="461">
        <v>1000</v>
      </c>
      <c r="F7" s="870"/>
      <c r="G7" s="875">
        <f t="shared" si="0"/>
        <v>1000</v>
      </c>
    </row>
    <row r="8" spans="1:10" ht="20.100000000000001" customHeight="1" x14ac:dyDescent="0.25">
      <c r="A8" s="400" t="s">
        <v>591</v>
      </c>
      <c r="B8" s="44" t="s">
        <v>144</v>
      </c>
      <c r="C8" s="57"/>
      <c r="D8" s="59"/>
      <c r="E8" s="461">
        <v>2200</v>
      </c>
      <c r="F8" s="870"/>
      <c r="G8" s="875">
        <f t="shared" si="0"/>
        <v>2200</v>
      </c>
    </row>
    <row r="9" spans="1:10" ht="20.100000000000001" customHeight="1" x14ac:dyDescent="0.25">
      <c r="A9" s="400" t="s">
        <v>592</v>
      </c>
      <c r="B9" s="44" t="s">
        <v>145</v>
      </c>
      <c r="C9" s="57"/>
      <c r="D9" s="59"/>
      <c r="E9" s="461">
        <v>0</v>
      </c>
      <c r="F9" s="870"/>
      <c r="G9" s="875">
        <f t="shared" si="0"/>
        <v>0</v>
      </c>
    </row>
    <row r="10" spans="1:10" ht="20.100000000000001" customHeight="1" x14ac:dyDescent="0.25">
      <c r="A10" s="400" t="s">
        <v>593</v>
      </c>
      <c r="B10" s="44" t="s">
        <v>142</v>
      </c>
      <c r="C10" s="57"/>
      <c r="D10" s="59"/>
      <c r="E10" s="461">
        <v>2000</v>
      </c>
      <c r="F10" s="870"/>
      <c r="G10" s="875">
        <f t="shared" si="0"/>
        <v>2000</v>
      </c>
    </row>
    <row r="11" spans="1:10" ht="20.100000000000001" customHeight="1" x14ac:dyDescent="0.25">
      <c r="A11" s="400" t="s">
        <v>594</v>
      </c>
      <c r="B11" s="44" t="s">
        <v>44</v>
      </c>
      <c r="C11" s="57"/>
      <c r="D11" s="58"/>
      <c r="E11" s="461">
        <v>1800</v>
      </c>
      <c r="F11" s="870"/>
      <c r="G11" s="875">
        <f t="shared" si="0"/>
        <v>1800</v>
      </c>
      <c r="J11" t="s">
        <v>39</v>
      </c>
    </row>
    <row r="12" spans="1:10" ht="20.100000000000001" customHeight="1" x14ac:dyDescent="0.25">
      <c r="A12" s="400" t="s">
        <v>595</v>
      </c>
      <c r="B12" s="44" t="s">
        <v>67</v>
      </c>
      <c r="C12" s="57"/>
      <c r="D12" s="58"/>
      <c r="E12" s="461">
        <v>500</v>
      </c>
      <c r="F12" s="870"/>
      <c r="G12" s="875">
        <f t="shared" si="0"/>
        <v>500</v>
      </c>
    </row>
    <row r="13" spans="1:10" ht="20.100000000000001" customHeight="1" x14ac:dyDescent="0.25">
      <c r="A13" s="400" t="s">
        <v>596</v>
      </c>
      <c r="B13" s="44" t="s">
        <v>146</v>
      </c>
      <c r="C13" s="57"/>
      <c r="D13" s="58"/>
      <c r="E13" s="461">
        <v>200</v>
      </c>
      <c r="F13" s="870"/>
      <c r="G13" s="875">
        <f t="shared" si="0"/>
        <v>200</v>
      </c>
    </row>
    <row r="14" spans="1:10" ht="20.100000000000001" customHeight="1" x14ac:dyDescent="0.25">
      <c r="A14" s="43"/>
      <c r="B14" s="34"/>
      <c r="C14" s="57"/>
      <c r="D14" s="58"/>
      <c r="E14" s="461"/>
      <c r="F14" s="870"/>
      <c r="G14" s="875"/>
    </row>
    <row r="15" spans="1:10" ht="20.100000000000001" customHeight="1" x14ac:dyDescent="0.4">
      <c r="A15" s="182" t="s">
        <v>423</v>
      </c>
      <c r="B15" s="183"/>
      <c r="C15" s="57"/>
      <c r="D15" s="58"/>
      <c r="E15" s="481">
        <f>SUM(E16)</f>
        <v>1800</v>
      </c>
      <c r="F15" s="886">
        <f>F16</f>
        <v>0</v>
      </c>
      <c r="G15" s="885">
        <f>SUM(E15-F15)</f>
        <v>1800</v>
      </c>
    </row>
    <row r="16" spans="1:10" ht="20.100000000000001" customHeight="1" x14ac:dyDescent="0.25">
      <c r="A16" s="400" t="s">
        <v>752</v>
      </c>
      <c r="B16" s="34" t="s">
        <v>430</v>
      </c>
      <c r="C16" s="57"/>
      <c r="D16" s="58"/>
      <c r="E16" s="461">
        <v>1800</v>
      </c>
      <c r="F16" s="870"/>
      <c r="G16" s="1096">
        <f>SUM(E16-F16)</f>
        <v>1800</v>
      </c>
    </row>
    <row r="17" spans="1:8" ht="20.100000000000001" customHeight="1" x14ac:dyDescent="0.25">
      <c r="A17" s="43"/>
      <c r="B17" s="44"/>
      <c r="C17" s="57"/>
      <c r="D17" s="58"/>
      <c r="E17" s="461"/>
      <c r="F17" s="870"/>
      <c r="G17" s="875"/>
    </row>
    <row r="18" spans="1:8" ht="20.100000000000001" customHeight="1" thickBot="1" x14ac:dyDescent="0.3">
      <c r="A18" s="43"/>
      <c r="B18" s="49"/>
      <c r="C18" s="60"/>
      <c r="D18" s="61"/>
      <c r="E18" s="461"/>
      <c r="F18" s="870"/>
      <c r="G18" s="887"/>
      <c r="H18" t="s">
        <v>39</v>
      </c>
    </row>
    <row r="19" spans="1:8" ht="24" customHeight="1" thickTop="1" thickBot="1" x14ac:dyDescent="0.3">
      <c r="A19" s="195" t="s">
        <v>402</v>
      </c>
      <c r="B19" s="817"/>
      <c r="C19" s="195"/>
      <c r="D19" s="635"/>
      <c r="E19" s="636">
        <f>SUM(E3+E15)</f>
        <v>15500</v>
      </c>
      <c r="F19" s="888">
        <f>F3+F15</f>
        <v>0</v>
      </c>
      <c r="G19" s="885">
        <f>SUM(E19-F19)</f>
        <v>15500</v>
      </c>
    </row>
    <row r="20" spans="1:8" ht="23.25" thickBot="1" x14ac:dyDescent="0.3">
      <c r="A20" s="603" t="s">
        <v>803</v>
      </c>
      <c r="B20" s="147" t="s">
        <v>804</v>
      </c>
      <c r="C20" s="212"/>
      <c r="D20" s="212"/>
      <c r="E20" s="1251">
        <v>3333</v>
      </c>
      <c r="F20" s="1097">
        <v>0</v>
      </c>
      <c r="G20" s="885">
        <f>SUM(E20-F20)</f>
        <v>3333</v>
      </c>
    </row>
    <row r="21" spans="1:8" ht="23.25" customHeight="1" thickTop="1" thickBot="1" x14ac:dyDescent="0.5">
      <c r="A21" s="1425" t="s">
        <v>824</v>
      </c>
      <c r="B21" s="1426"/>
      <c r="C21" s="1426"/>
      <c r="D21" s="604"/>
      <c r="E21" s="1250">
        <f>SUM(E19-E20)</f>
        <v>12167</v>
      </c>
      <c r="F21" s="1098">
        <f>F19+F20</f>
        <v>0</v>
      </c>
      <c r="G21" s="1099">
        <f>SUM(E21-F21)</f>
        <v>12167</v>
      </c>
    </row>
    <row r="22" spans="1:8" ht="18.75" x14ac:dyDescent="0.3">
      <c r="A22" s="173"/>
      <c r="B22" s="175"/>
      <c r="C22" s="175"/>
      <c r="D22" s="159"/>
      <c r="E22" s="305"/>
      <c r="F22" s="305"/>
    </row>
    <row r="23" spans="1:8" x14ac:dyDescent="0.25">
      <c r="A23" s="159"/>
      <c r="B23" s="159"/>
      <c r="C23" s="159"/>
      <c r="D23" s="159"/>
      <c r="E23" s="159"/>
      <c r="F23" s="305"/>
    </row>
    <row r="39" spans="5:5" x14ac:dyDescent="0.25">
      <c r="E39" t="s">
        <v>39</v>
      </c>
    </row>
    <row r="43" spans="5:5" x14ac:dyDescent="0.25">
      <c r="E43" t="e">
        <f>E36+E39+E42</f>
        <v>#VALUE!</v>
      </c>
    </row>
  </sheetData>
  <mergeCells count="1">
    <mergeCell ref="A21:C21"/>
  </mergeCells>
  <phoneticPr fontId="46" type="noConversion"/>
  <hyperlinks>
    <hyperlink ref="B1" location="'résultat analytique 2'!A1" display="Résultats A"/>
  </hyperlinks>
  <pageMargins left="1.8503937007874016" right="0.70866141732283472" top="1.0629921259842521" bottom="0.59055118110236227" header="0.31496062992125984" footer="0.31496062992125984"/>
  <pageSetup paperSize="9" scale="85" orientation="landscape" r:id="rId1"/>
  <headerFooter>
    <oddHeader xml:space="preserve">&amp;L&amp;"-,Gras"&amp;14FFSB
&amp;URESPONSABLE : 
D.STANCO
&amp;C&amp;"-,Gras"&amp;14 8-SPORT ADAPTE  HANDISPORT&amp;R&amp;"-,Gras"&amp;14CONTROLE DE GESTION </oddHeader>
    <oddFooter>&amp;L&amp;"-,Gras"&amp;12Code : 08191&amp;C&amp;"-,Gras"&amp;14TRESORERIE GENERALE/CONTROLE DE GESTION&amp;R&amp;"-,Gras"&amp;12
&amp;D</oddFooter>
  </headerFooter>
  <ignoredErrors>
    <ignoredError sqref="G4" formula="1"/>
    <ignoredError sqref="A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40"/>
  <sheetViews>
    <sheetView workbookViewId="0">
      <selection activeCell="B1" sqref="B1"/>
    </sheetView>
  </sheetViews>
  <sheetFormatPr baseColWidth="10" defaultRowHeight="15" x14ac:dyDescent="0.25"/>
  <cols>
    <col min="1" max="1" width="7.7109375" customWidth="1"/>
    <col min="5" max="5" width="12.28515625" customWidth="1"/>
    <col min="6" max="6" width="17" style="142" customWidth="1"/>
    <col min="7" max="7" width="12.5703125" style="305" customWidth="1"/>
  </cols>
  <sheetData>
    <row r="1" spans="1:8" ht="60" thickTop="1" thickBot="1" x14ac:dyDescent="0.35">
      <c r="A1" s="62"/>
      <c r="B1" s="362" t="s">
        <v>438</v>
      </c>
      <c r="C1" s="63"/>
      <c r="D1" s="64"/>
      <c r="E1" s="385" t="s">
        <v>1145</v>
      </c>
      <c r="F1" s="889" t="s">
        <v>1151</v>
      </c>
      <c r="G1" s="874" t="s">
        <v>442</v>
      </c>
    </row>
    <row r="2" spans="1:8" ht="19.5" thickTop="1" x14ac:dyDescent="0.3">
      <c r="A2" s="65"/>
      <c r="B2" s="66"/>
      <c r="C2" s="66"/>
      <c r="D2" s="67"/>
      <c r="E2" s="700"/>
      <c r="F2" s="890"/>
      <c r="G2" s="891"/>
    </row>
    <row r="3" spans="1:8" ht="15.75" x14ac:dyDescent="0.25">
      <c r="A3" s="403" t="s">
        <v>597</v>
      </c>
      <c r="B3" s="29" t="s">
        <v>147</v>
      </c>
      <c r="C3" s="29"/>
      <c r="D3" s="68"/>
      <c r="E3" s="472"/>
      <c r="F3" s="892"/>
      <c r="G3" s="545">
        <f>SUM(E3-F3)</f>
        <v>0</v>
      </c>
    </row>
    <row r="4" spans="1:8" ht="15.75" x14ac:dyDescent="0.25">
      <c r="A4" s="403" t="s">
        <v>598</v>
      </c>
      <c r="B4" s="29" t="s">
        <v>148</v>
      </c>
      <c r="C4" s="29"/>
      <c r="D4" s="68"/>
      <c r="E4" s="472">
        <v>0</v>
      </c>
      <c r="F4" s="892">
        <v>0</v>
      </c>
      <c r="G4" s="545">
        <f t="shared" ref="G4:G7" si="0">SUM(E4-F4)</f>
        <v>0</v>
      </c>
    </row>
    <row r="5" spans="1:8" ht="15.75" x14ac:dyDescent="0.25">
      <c r="A5" s="987" t="s">
        <v>1008</v>
      </c>
      <c r="B5" s="29" t="s">
        <v>149</v>
      </c>
      <c r="C5" s="29"/>
      <c r="D5" s="68"/>
      <c r="E5" s="472"/>
      <c r="F5" s="892"/>
      <c r="G5" s="545">
        <f t="shared" si="0"/>
        <v>0</v>
      </c>
    </row>
    <row r="6" spans="1:8" ht="16.5" thickBot="1" x14ac:dyDescent="0.3">
      <c r="A6" s="403" t="s">
        <v>599</v>
      </c>
      <c r="B6" s="29" t="s">
        <v>150</v>
      </c>
      <c r="C6" s="29"/>
      <c r="D6" s="68"/>
      <c r="E6" s="472">
        <v>0</v>
      </c>
      <c r="F6" s="892">
        <v>0</v>
      </c>
      <c r="G6" s="545">
        <f t="shared" si="0"/>
        <v>0</v>
      </c>
      <c r="H6" t="s">
        <v>39</v>
      </c>
    </row>
    <row r="7" spans="1:8" ht="36.75" customHeight="1" thickTop="1" thickBot="1" x14ac:dyDescent="0.3">
      <c r="A7" s="195" t="s">
        <v>151</v>
      </c>
      <c r="B7" s="195"/>
      <c r="C7" s="195"/>
      <c r="D7" s="635"/>
      <c r="E7" s="701">
        <f>SUM(E2:E6)</f>
        <v>0</v>
      </c>
      <c r="F7" s="893">
        <f>SUM(F2:F6)</f>
        <v>0</v>
      </c>
      <c r="G7" s="1087">
        <f t="shared" si="0"/>
        <v>0</v>
      </c>
    </row>
    <row r="8" spans="1:8" ht="16.5" customHeight="1" thickTop="1" x14ac:dyDescent="0.25">
      <c r="A8" s="195"/>
      <c r="B8" s="195"/>
      <c r="C8" s="195"/>
      <c r="D8" s="195"/>
      <c r="E8" s="634"/>
      <c r="F8" s="894"/>
      <c r="G8" s="894"/>
    </row>
    <row r="9" spans="1:8" ht="18.75" x14ac:dyDescent="0.3">
      <c r="A9" s="159"/>
      <c r="B9" s="159"/>
      <c r="C9" s="159"/>
      <c r="D9" s="159"/>
      <c r="E9" s="173"/>
      <c r="F9" s="895"/>
      <c r="G9" s="895"/>
    </row>
    <row r="10" spans="1:8" ht="18.75" x14ac:dyDescent="0.3">
      <c r="A10" s="173"/>
      <c r="B10" s="175"/>
      <c r="C10" s="175"/>
      <c r="D10" s="159"/>
      <c r="E10" s="159"/>
      <c r="F10" s="305"/>
    </row>
    <row r="11" spans="1:8" ht="18.75" x14ac:dyDescent="0.3">
      <c r="A11" s="173"/>
      <c r="B11" s="175"/>
      <c r="C11" s="175"/>
      <c r="D11" s="159"/>
      <c r="E11" s="159"/>
      <c r="F11" s="305"/>
    </row>
    <row r="12" spans="1:8" ht="18.75" x14ac:dyDescent="0.3">
      <c r="A12" s="173"/>
      <c r="B12" s="175"/>
      <c r="C12" s="175"/>
      <c r="D12" s="159"/>
      <c r="E12" s="159"/>
      <c r="F12" s="305"/>
    </row>
    <row r="36" spans="5:5" x14ac:dyDescent="0.25">
      <c r="E36" t="e">
        <f>#REF!-D36</f>
        <v>#REF!</v>
      </c>
    </row>
    <row r="40" spans="5:5" x14ac:dyDescent="0.25">
      <c r="E40" t="e">
        <f>E33+E36+E39</f>
        <v>#REF!</v>
      </c>
    </row>
  </sheetData>
  <phoneticPr fontId="46" type="noConversion"/>
  <hyperlinks>
    <hyperlink ref="B1" location="'résultat analytique 2'!A1" display="Résultats A"/>
  </hyperlink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 xml:space="preserve">&amp;L&amp;"-,Gras"&amp;14FFSB
&amp;URESPONSABLE: BRIGITTE COCHARD
&amp;C&amp;"-,Gras"&amp;14 9-LABELLISATION AS&amp;R&amp;"-,Gras"&amp;14CONTROLE BUDGET  </oddHeader>
    <oddFooter>&amp;L&amp;"-,Gras"&amp;12Code : 09181&amp;C&amp;"-,Gras"&amp;14TRESORERIE GENERALE/CONTROLE DE GESTION&amp;R&amp;"-,Gras"&amp;12
&amp;D</oddFooter>
  </headerFooter>
  <ignoredErrors>
    <ignoredError sqref="A3 A6 A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J57"/>
  <sheetViews>
    <sheetView zoomScale="120" zoomScaleNormal="120" workbookViewId="0">
      <pane ySplit="1" topLeftCell="A44" activePane="bottomLeft" state="frozen"/>
      <selection pane="bottomLeft" activeCell="B1" sqref="B1"/>
    </sheetView>
  </sheetViews>
  <sheetFormatPr baseColWidth="10" defaultRowHeight="15" x14ac:dyDescent="0.25"/>
  <cols>
    <col min="4" max="4" width="13.140625" customWidth="1"/>
    <col min="6" max="6" width="14" style="142" customWidth="1"/>
    <col min="7" max="7" width="13" style="142" customWidth="1"/>
    <col min="8" max="8" width="12.85546875" customWidth="1"/>
  </cols>
  <sheetData>
    <row r="1" spans="1:10" ht="45" customHeight="1" thickTop="1" thickBot="1" x14ac:dyDescent="0.35">
      <c r="A1" t="s">
        <v>39</v>
      </c>
      <c r="B1" s="362" t="s">
        <v>438</v>
      </c>
      <c r="E1" s="1129" t="s">
        <v>1145</v>
      </c>
      <c r="F1" s="1243" t="s">
        <v>1151</v>
      </c>
      <c r="G1" s="1131" t="s">
        <v>442</v>
      </c>
      <c r="H1" s="1244" t="s">
        <v>428</v>
      </c>
      <c r="I1" s="448"/>
      <c r="J1" s="448"/>
    </row>
    <row r="2" spans="1:10" ht="20.25" thickTop="1" thickBot="1" x14ac:dyDescent="0.35">
      <c r="A2" s="6">
        <v>161</v>
      </c>
      <c r="B2" s="6" t="s">
        <v>152</v>
      </c>
      <c r="C2" s="6"/>
      <c r="D2" s="6"/>
      <c r="E2" s="460">
        <f>SUM(E3+E9+E14+E18+E22+E28)</f>
        <v>125800</v>
      </c>
      <c r="F2" s="897">
        <f>F3+F9+F14+F18+F22+F28</f>
        <v>0</v>
      </c>
      <c r="G2" s="898">
        <f>E2-F2</f>
        <v>125800</v>
      </c>
      <c r="H2" s="284"/>
    </row>
    <row r="3" spans="1:10" ht="16.5" thickTop="1" x14ac:dyDescent="0.25">
      <c r="A3" s="406" t="s">
        <v>600</v>
      </c>
      <c r="E3" s="465">
        <f>SUM(E4:E8)</f>
        <v>43800</v>
      </c>
      <c r="F3" s="899">
        <f>SUM(F4:F8)</f>
        <v>0</v>
      </c>
      <c r="G3" s="900">
        <f>SUM(G4:G8)</f>
        <v>43800</v>
      </c>
      <c r="H3" s="283">
        <v>0</v>
      </c>
    </row>
    <row r="4" spans="1:10" x14ac:dyDescent="0.25">
      <c r="A4" s="15" t="s">
        <v>601</v>
      </c>
      <c r="B4" t="s">
        <v>153</v>
      </c>
      <c r="E4" s="456">
        <v>10500</v>
      </c>
      <c r="F4" s="672"/>
      <c r="G4" s="253">
        <f>E4-F4</f>
        <v>10500</v>
      </c>
      <c r="H4" s="283"/>
    </row>
    <row r="5" spans="1:10" x14ac:dyDescent="0.25">
      <c r="A5" s="15" t="s">
        <v>602</v>
      </c>
      <c r="B5" t="s">
        <v>154</v>
      </c>
      <c r="E5" s="456">
        <v>20000</v>
      </c>
      <c r="F5" s="672"/>
      <c r="G5" s="253">
        <f>E5-F5</f>
        <v>20000</v>
      </c>
      <c r="H5" s="283"/>
    </row>
    <row r="6" spans="1:10" x14ac:dyDescent="0.25">
      <c r="A6" s="15" t="s">
        <v>603</v>
      </c>
      <c r="B6" t="s">
        <v>155</v>
      </c>
      <c r="E6" s="456">
        <v>5100</v>
      </c>
      <c r="F6" s="672"/>
      <c r="G6" s="253">
        <f>E6-F6</f>
        <v>5100</v>
      </c>
      <c r="H6" s="283"/>
    </row>
    <row r="7" spans="1:10" x14ac:dyDescent="0.25">
      <c r="A7" s="15" t="s">
        <v>604</v>
      </c>
      <c r="B7" t="s">
        <v>156</v>
      </c>
      <c r="E7" s="456">
        <v>6100</v>
      </c>
      <c r="F7" s="672"/>
      <c r="G7" s="253">
        <f>E7-F7</f>
        <v>6100</v>
      </c>
      <c r="H7" s="283"/>
    </row>
    <row r="8" spans="1:10" x14ac:dyDescent="0.25">
      <c r="A8" s="15" t="s">
        <v>605</v>
      </c>
      <c r="B8" t="s">
        <v>157</v>
      </c>
      <c r="E8" s="456">
        <v>2100</v>
      </c>
      <c r="F8" s="672"/>
      <c r="G8" s="253">
        <f>E8-F8</f>
        <v>2100</v>
      </c>
      <c r="H8" s="283"/>
    </row>
    <row r="9" spans="1:10" ht="15.75" x14ac:dyDescent="0.25">
      <c r="A9" s="406" t="s">
        <v>606</v>
      </c>
      <c r="E9" s="465">
        <f>SUM(E10:E13)</f>
        <v>23000</v>
      </c>
      <c r="F9" s="899">
        <f>SUM(F10:F13)</f>
        <v>0</v>
      </c>
      <c r="G9" s="900">
        <f>SUM(G10:G13)</f>
        <v>23000</v>
      </c>
      <c r="H9" s="283">
        <v>0</v>
      </c>
    </row>
    <row r="10" spans="1:10" x14ac:dyDescent="0.25">
      <c r="A10" s="15" t="s">
        <v>607</v>
      </c>
      <c r="B10" t="s">
        <v>158</v>
      </c>
      <c r="E10" s="456">
        <v>7000</v>
      </c>
      <c r="F10" s="672"/>
      <c r="G10" s="253">
        <f>E10-F10</f>
        <v>7000</v>
      </c>
      <c r="H10" s="150"/>
    </row>
    <row r="11" spans="1:10" x14ac:dyDescent="0.25">
      <c r="A11" s="15" t="s">
        <v>608</v>
      </c>
      <c r="B11" t="s">
        <v>122</v>
      </c>
      <c r="E11" s="456">
        <v>0</v>
      </c>
      <c r="F11" s="672"/>
      <c r="G11" s="253">
        <f>E11-F11</f>
        <v>0</v>
      </c>
      <c r="H11" s="150"/>
    </row>
    <row r="12" spans="1:10" x14ac:dyDescent="0.25">
      <c r="A12" s="15" t="s">
        <v>610</v>
      </c>
      <c r="B12" t="s">
        <v>160</v>
      </c>
      <c r="E12" s="456">
        <v>9000</v>
      </c>
      <c r="F12" s="733"/>
      <c r="G12" s="666">
        <f>E12-F12</f>
        <v>9000</v>
      </c>
      <c r="H12" s="150">
        <v>0</v>
      </c>
    </row>
    <row r="13" spans="1:10" x14ac:dyDescent="0.25">
      <c r="A13" s="15" t="s">
        <v>609</v>
      </c>
      <c r="B13" t="s">
        <v>159</v>
      </c>
      <c r="E13" s="456">
        <v>7000</v>
      </c>
      <c r="F13" s="672"/>
      <c r="G13" s="253">
        <f>E13-F13</f>
        <v>7000</v>
      </c>
      <c r="H13" s="150"/>
    </row>
    <row r="14" spans="1:10" ht="15.75" x14ac:dyDescent="0.25">
      <c r="A14" s="406" t="s">
        <v>611</v>
      </c>
      <c r="E14" s="465">
        <f>SUM(E15:E17)</f>
        <v>49500</v>
      </c>
      <c r="F14" s="899">
        <f>SUM(F15:F17)</f>
        <v>0</v>
      </c>
      <c r="G14" s="900">
        <f>SUM(G15:G17)</f>
        <v>49500</v>
      </c>
      <c r="H14" s="150"/>
    </row>
    <row r="15" spans="1:10" x14ac:dyDescent="0.25">
      <c r="A15" s="15" t="s">
        <v>612</v>
      </c>
      <c r="B15" t="s">
        <v>1087</v>
      </c>
      <c r="E15" s="456">
        <v>45000</v>
      </c>
      <c r="F15" s="672"/>
      <c r="G15" s="253">
        <f>E15-F15</f>
        <v>45000</v>
      </c>
      <c r="H15" s="150">
        <v>0</v>
      </c>
    </row>
    <row r="16" spans="1:10" x14ac:dyDescent="0.25">
      <c r="A16" s="15" t="s">
        <v>613</v>
      </c>
      <c r="B16" t="s">
        <v>161</v>
      </c>
      <c r="E16" s="456">
        <v>500</v>
      </c>
      <c r="F16" s="672"/>
      <c r="G16" s="253">
        <f>E16-F16</f>
        <v>500</v>
      </c>
      <c r="H16" s="283"/>
    </row>
    <row r="17" spans="1:8" x14ac:dyDescent="0.25">
      <c r="A17" s="15" t="s">
        <v>614</v>
      </c>
      <c r="B17" t="s">
        <v>162</v>
      </c>
      <c r="E17" s="456">
        <v>4000</v>
      </c>
      <c r="F17" s="672"/>
      <c r="G17" s="253">
        <f>E17-F17</f>
        <v>4000</v>
      </c>
      <c r="H17" s="283"/>
    </row>
    <row r="18" spans="1:8" ht="15.75" x14ac:dyDescent="0.25">
      <c r="A18" s="406" t="s">
        <v>615</v>
      </c>
      <c r="E18" s="465">
        <f>SUM(E19:E21)</f>
        <v>5000</v>
      </c>
      <c r="F18" s="899">
        <f>SUM(F19:F21)</f>
        <v>0</v>
      </c>
      <c r="G18" s="900">
        <f>SUM(G19:G20)</f>
        <v>5000</v>
      </c>
      <c r="H18" s="283"/>
    </row>
    <row r="19" spans="1:8" x14ac:dyDescent="0.25">
      <c r="A19" s="15" t="s">
        <v>616</v>
      </c>
      <c r="B19" t="s">
        <v>163</v>
      </c>
      <c r="E19" s="456">
        <v>5000</v>
      </c>
      <c r="F19" s="672"/>
      <c r="G19" s="253">
        <f>E19-F19</f>
        <v>5000</v>
      </c>
      <c r="H19" s="283"/>
    </row>
    <row r="20" spans="1:8" x14ac:dyDescent="0.25">
      <c r="A20" s="15" t="s">
        <v>617</v>
      </c>
      <c r="B20" t="s">
        <v>431</v>
      </c>
      <c r="E20" s="456"/>
      <c r="F20" s="672"/>
      <c r="G20" s="253">
        <f>E20-F20</f>
        <v>0</v>
      </c>
      <c r="H20" s="283"/>
    </row>
    <row r="21" spans="1:8" x14ac:dyDescent="0.25">
      <c r="A21" s="15" t="s">
        <v>756</v>
      </c>
      <c r="B21" t="s">
        <v>805</v>
      </c>
      <c r="E21" s="456">
        <v>0</v>
      </c>
      <c r="F21" s="672"/>
      <c r="G21" s="253">
        <f>E21-F21</f>
        <v>0</v>
      </c>
      <c r="H21" s="283"/>
    </row>
    <row r="22" spans="1:8" ht="15.75" x14ac:dyDescent="0.25">
      <c r="A22" s="406" t="s">
        <v>1088</v>
      </c>
      <c r="E22" s="465">
        <f>SUM(E23:E26)</f>
        <v>500</v>
      </c>
      <c r="F22" s="899">
        <f>SUM(F23:F26)</f>
        <v>0</v>
      </c>
      <c r="G22" s="900">
        <f>SUM(G23:G26)</f>
        <v>500</v>
      </c>
      <c r="H22" s="283"/>
    </row>
    <row r="23" spans="1:8" x14ac:dyDescent="0.25">
      <c r="A23" s="15" t="s">
        <v>619</v>
      </c>
      <c r="B23" t="s">
        <v>164</v>
      </c>
      <c r="E23" s="456">
        <v>300</v>
      </c>
      <c r="F23" s="672"/>
      <c r="G23" s="253">
        <f>E23-F23</f>
        <v>300</v>
      </c>
      <c r="H23" s="283"/>
    </row>
    <row r="24" spans="1:8" x14ac:dyDescent="0.25">
      <c r="A24" s="15" t="s">
        <v>620</v>
      </c>
      <c r="B24" t="s">
        <v>15</v>
      </c>
      <c r="E24" s="456">
        <v>100</v>
      </c>
      <c r="F24" s="672"/>
      <c r="G24" s="253">
        <f>E24-F24</f>
        <v>100</v>
      </c>
      <c r="H24" s="283"/>
    </row>
    <row r="25" spans="1:8" x14ac:dyDescent="0.25">
      <c r="A25" s="15" t="s">
        <v>621</v>
      </c>
      <c r="B25" t="s">
        <v>1177</v>
      </c>
      <c r="E25" s="456">
        <v>100</v>
      </c>
      <c r="F25" s="672"/>
      <c r="G25" s="253">
        <f>E25-F25</f>
        <v>100</v>
      </c>
      <c r="H25" s="283"/>
    </row>
    <row r="26" spans="1:8" x14ac:dyDescent="0.25">
      <c r="A26" s="15" t="s">
        <v>622</v>
      </c>
      <c r="B26" t="s">
        <v>1178</v>
      </c>
      <c r="E26" s="456">
        <v>0</v>
      </c>
      <c r="F26" s="672"/>
      <c r="G26" s="253"/>
      <c r="H26" s="283"/>
    </row>
    <row r="27" spans="1:8" x14ac:dyDescent="0.25">
      <c r="A27" s="15" t="s">
        <v>623</v>
      </c>
      <c r="B27" t="s">
        <v>166</v>
      </c>
      <c r="E27" s="456"/>
      <c r="F27" s="672"/>
      <c r="G27" s="253"/>
      <c r="H27" s="283"/>
    </row>
    <row r="28" spans="1:8" ht="15.75" x14ac:dyDescent="0.25">
      <c r="A28" s="406" t="s">
        <v>757</v>
      </c>
      <c r="E28" s="484">
        <f>SUM(E29:E31)</f>
        <v>4000</v>
      </c>
      <c r="F28" s="901">
        <f>SUM(F29:F31)</f>
        <v>0</v>
      </c>
      <c r="G28" s="1348">
        <f t="shared" ref="G28:G31" si="0">E28-F28</f>
        <v>4000</v>
      </c>
      <c r="H28" s="283"/>
    </row>
    <row r="29" spans="1:8" x14ac:dyDescent="0.25">
      <c r="A29" s="15" t="s">
        <v>758</v>
      </c>
      <c r="B29" t="s">
        <v>759</v>
      </c>
      <c r="E29" s="456">
        <v>0</v>
      </c>
      <c r="F29" s="672"/>
      <c r="G29" s="253">
        <f t="shared" si="0"/>
        <v>0</v>
      </c>
      <c r="H29" s="283"/>
    </row>
    <row r="30" spans="1:8" x14ac:dyDescent="0.25">
      <c r="A30" s="15" t="s">
        <v>761</v>
      </c>
      <c r="B30" t="s">
        <v>760</v>
      </c>
      <c r="E30" s="456">
        <v>3000</v>
      </c>
      <c r="F30" s="672"/>
      <c r="G30" s="253">
        <f t="shared" si="0"/>
        <v>3000</v>
      </c>
      <c r="H30" s="283"/>
    </row>
    <row r="31" spans="1:8" ht="15.75" thickBot="1" x14ac:dyDescent="0.3">
      <c r="A31" s="15" t="s">
        <v>762</v>
      </c>
      <c r="B31" t="s">
        <v>122</v>
      </c>
      <c r="E31" s="456">
        <v>1000</v>
      </c>
      <c r="F31" s="672"/>
      <c r="G31" s="253">
        <f t="shared" si="0"/>
        <v>1000</v>
      </c>
      <c r="H31" s="283"/>
    </row>
    <row r="32" spans="1:8" ht="20.25" thickTop="1" thickBot="1" x14ac:dyDescent="0.35">
      <c r="A32" s="404" t="s">
        <v>624</v>
      </c>
      <c r="B32" s="6" t="s">
        <v>167</v>
      </c>
      <c r="C32" s="6"/>
      <c r="D32" s="6"/>
      <c r="E32" s="460">
        <f>SUM(E33,E37,E38,E39,E40,E41)</f>
        <v>27700</v>
      </c>
      <c r="F32" s="897">
        <f>F33+F37+F38+F39+F40+F41</f>
        <v>0</v>
      </c>
      <c r="G32" s="898">
        <f>G33+G37+G38+G39+G40</f>
        <v>27700</v>
      </c>
      <c r="H32" s="284">
        <v>0</v>
      </c>
    </row>
    <row r="33" spans="1:10" ht="16.5" thickTop="1" x14ac:dyDescent="0.25">
      <c r="A33" s="405" t="s">
        <v>625</v>
      </c>
      <c r="B33" s="10" t="s">
        <v>1114</v>
      </c>
      <c r="E33" s="465">
        <f>SUM(E34:E36)</f>
        <v>25700</v>
      </c>
      <c r="F33" s="899">
        <f>SUM(F34:F36)</f>
        <v>0</v>
      </c>
      <c r="G33" s="900">
        <f>SUM(G34:G36)</f>
        <v>25700</v>
      </c>
      <c r="H33" s="283"/>
    </row>
    <row r="34" spans="1:10" x14ac:dyDescent="0.25">
      <c r="A34" s="15" t="s">
        <v>626</v>
      </c>
      <c r="B34" t="s">
        <v>1115</v>
      </c>
      <c r="E34" s="456">
        <v>8200</v>
      </c>
      <c r="F34" s="672"/>
      <c r="G34" s="253">
        <f t="shared" ref="G34:G36" si="1">E34-F34</f>
        <v>8200</v>
      </c>
      <c r="H34" s="283"/>
    </row>
    <row r="35" spans="1:10" x14ac:dyDescent="0.25">
      <c r="A35" s="15" t="s">
        <v>627</v>
      </c>
      <c r="B35" t="s">
        <v>1116</v>
      </c>
      <c r="E35" s="456">
        <v>9000</v>
      </c>
      <c r="F35" s="733"/>
      <c r="G35" s="666">
        <f t="shared" si="1"/>
        <v>9000</v>
      </c>
      <c r="H35" s="283"/>
    </row>
    <row r="36" spans="1:10" x14ac:dyDescent="0.25">
      <c r="A36" s="15" t="s">
        <v>628</v>
      </c>
      <c r="B36" t="s">
        <v>1117</v>
      </c>
      <c r="E36" s="456">
        <v>8500</v>
      </c>
      <c r="F36" s="672"/>
      <c r="G36" s="253">
        <f t="shared" si="1"/>
        <v>8500</v>
      </c>
      <c r="H36" s="283"/>
    </row>
    <row r="37" spans="1:10" ht="15.75" x14ac:dyDescent="0.25">
      <c r="A37" s="405" t="s">
        <v>629</v>
      </c>
      <c r="B37" s="10" t="s">
        <v>166</v>
      </c>
      <c r="C37" s="10"/>
      <c r="D37" s="10"/>
      <c r="E37" s="465">
        <v>1000</v>
      </c>
      <c r="F37" s="902"/>
      <c r="G37" s="903">
        <f>E37-F37</f>
        <v>1000</v>
      </c>
      <c r="H37" s="283"/>
    </row>
    <row r="38" spans="1:10" ht="15.75" x14ac:dyDescent="0.25">
      <c r="A38" s="405" t="s">
        <v>630</v>
      </c>
      <c r="B38" s="10" t="s">
        <v>175</v>
      </c>
      <c r="C38" s="10"/>
      <c r="D38" s="10"/>
      <c r="E38" s="465">
        <v>0</v>
      </c>
      <c r="F38" s="899"/>
      <c r="G38" s="900">
        <f>E38-F38</f>
        <v>0</v>
      </c>
      <c r="H38" s="283"/>
    </row>
    <row r="39" spans="1:10" ht="15.75" x14ac:dyDescent="0.25">
      <c r="A39" s="405" t="s">
        <v>631</v>
      </c>
      <c r="B39" s="10" t="s">
        <v>176</v>
      </c>
      <c r="C39" s="10"/>
      <c r="D39" s="10"/>
      <c r="E39" s="465">
        <v>1000</v>
      </c>
      <c r="F39" s="899"/>
      <c r="G39" s="900">
        <f>E39-F39</f>
        <v>1000</v>
      </c>
      <c r="H39" s="283"/>
    </row>
    <row r="40" spans="1:10" ht="15.75" x14ac:dyDescent="0.25">
      <c r="A40" s="405" t="s">
        <v>632</v>
      </c>
      <c r="B40" s="10" t="s">
        <v>177</v>
      </c>
      <c r="C40" s="10"/>
      <c r="D40" s="10"/>
      <c r="E40" s="465">
        <v>0</v>
      </c>
      <c r="F40" s="899"/>
      <c r="G40" s="900">
        <f>E40-F40</f>
        <v>0</v>
      </c>
      <c r="H40" s="283"/>
    </row>
    <row r="41" spans="1:10" ht="16.5" thickBot="1" x14ac:dyDescent="0.3">
      <c r="A41" s="405" t="s">
        <v>633</v>
      </c>
      <c r="B41" s="10" t="s">
        <v>178</v>
      </c>
      <c r="C41" s="10"/>
      <c r="D41" s="10"/>
      <c r="E41" s="456">
        <v>0</v>
      </c>
      <c r="F41" s="899"/>
      <c r="G41" s="900">
        <f>E41-F41</f>
        <v>0</v>
      </c>
      <c r="H41" s="283"/>
    </row>
    <row r="42" spans="1:10" ht="20.25" thickTop="1" thickBot="1" x14ac:dyDescent="0.35">
      <c r="A42" s="6">
        <v>10164</v>
      </c>
      <c r="B42" s="6" t="s">
        <v>179</v>
      </c>
      <c r="C42" s="6"/>
      <c r="D42" s="6"/>
      <c r="E42" s="460">
        <f>SUM(E54+E53+E43+E55+E52)</f>
        <v>136500</v>
      </c>
      <c r="F42" s="897">
        <f>SUM(F43,F53:F54)</f>
        <v>0</v>
      </c>
      <c r="G42" s="898">
        <f>G43+G53+G54+G55</f>
        <v>136500</v>
      </c>
      <c r="H42" s="285">
        <f>SUM(H46+H47+H53)</f>
        <v>70500</v>
      </c>
    </row>
    <row r="43" spans="1:10" ht="16.5" thickTop="1" x14ac:dyDescent="0.25">
      <c r="A43" s="405" t="s">
        <v>634</v>
      </c>
      <c r="B43" s="10" t="s">
        <v>180</v>
      </c>
      <c r="C43" s="10"/>
      <c r="D43" s="10"/>
      <c r="E43" s="465">
        <f>SUM(E44:E51)</f>
        <v>119000</v>
      </c>
      <c r="F43" s="899">
        <f>SUM(F44:F49)</f>
        <v>0</v>
      </c>
      <c r="G43" s="253">
        <f t="shared" ref="G43:G49" si="2">E43-F43</f>
        <v>119000</v>
      </c>
      <c r="H43" s="283"/>
    </row>
    <row r="44" spans="1:10" x14ac:dyDescent="0.25">
      <c r="A44" s="15" t="s">
        <v>635</v>
      </c>
      <c r="B44" t="s">
        <v>422</v>
      </c>
      <c r="E44" s="456">
        <v>62600</v>
      </c>
      <c r="F44" s="672"/>
      <c r="G44" s="253">
        <f t="shared" si="2"/>
        <v>62600</v>
      </c>
      <c r="H44" s="283"/>
    </row>
    <row r="45" spans="1:10" x14ac:dyDescent="0.25">
      <c r="A45" s="15" t="s">
        <v>636</v>
      </c>
      <c r="B45" t="s">
        <v>181</v>
      </c>
      <c r="E45" s="456">
        <v>13300</v>
      </c>
      <c r="F45" s="672"/>
      <c r="G45" s="253">
        <f t="shared" si="2"/>
        <v>13300</v>
      </c>
      <c r="H45" s="283"/>
    </row>
    <row r="46" spans="1:10" x14ac:dyDescent="0.25">
      <c r="A46" s="15" t="s">
        <v>637</v>
      </c>
      <c r="B46" t="s">
        <v>426</v>
      </c>
      <c r="E46" s="456">
        <v>3000</v>
      </c>
      <c r="F46" s="672"/>
      <c r="G46" s="253">
        <f t="shared" si="2"/>
        <v>3000</v>
      </c>
      <c r="H46" s="150"/>
    </row>
    <row r="47" spans="1:10" x14ac:dyDescent="0.25">
      <c r="A47" s="15" t="s">
        <v>638</v>
      </c>
      <c r="B47" t="s">
        <v>182</v>
      </c>
      <c r="E47" s="456">
        <v>31900</v>
      </c>
      <c r="F47" s="672"/>
      <c r="G47" s="253">
        <f t="shared" si="2"/>
        <v>31900</v>
      </c>
      <c r="H47" s="150">
        <v>70500</v>
      </c>
      <c r="I47" s="450"/>
      <c r="J47" s="2"/>
    </row>
    <row r="48" spans="1:10" x14ac:dyDescent="0.25">
      <c r="A48" s="15" t="s">
        <v>639</v>
      </c>
      <c r="B48" t="s">
        <v>1179</v>
      </c>
      <c r="E48" s="456">
        <v>1500</v>
      </c>
      <c r="F48" s="672"/>
      <c r="G48" s="253">
        <f t="shared" si="2"/>
        <v>1500</v>
      </c>
      <c r="H48" s="150"/>
    </row>
    <row r="49" spans="1:8" x14ac:dyDescent="0.25">
      <c r="A49" s="15" t="s">
        <v>640</v>
      </c>
      <c r="B49" t="s">
        <v>1180</v>
      </c>
      <c r="E49" s="456">
        <v>1000</v>
      </c>
      <c r="F49" s="672"/>
      <c r="G49" s="253">
        <f t="shared" si="2"/>
        <v>1000</v>
      </c>
      <c r="H49" s="5"/>
    </row>
    <row r="50" spans="1:8" x14ac:dyDescent="0.25">
      <c r="A50" s="15" t="s">
        <v>1173</v>
      </c>
      <c r="B50" t="s">
        <v>1175</v>
      </c>
      <c r="E50" s="456">
        <v>3000</v>
      </c>
      <c r="F50" s="672"/>
      <c r="G50" s="253"/>
      <c r="H50" s="5"/>
    </row>
    <row r="51" spans="1:8" ht="15" customHeight="1" x14ac:dyDescent="0.25">
      <c r="A51" s="15" t="s">
        <v>1174</v>
      </c>
      <c r="B51" t="s">
        <v>1176</v>
      </c>
      <c r="E51" s="456">
        <v>2700</v>
      </c>
      <c r="F51" s="672"/>
      <c r="G51" s="253"/>
      <c r="H51" s="283"/>
    </row>
    <row r="52" spans="1:8" ht="15" customHeight="1" x14ac:dyDescent="0.25">
      <c r="A52" s="15"/>
      <c r="E52" s="456"/>
      <c r="F52" s="672"/>
      <c r="G52" s="253"/>
      <c r="H52" s="283"/>
    </row>
    <row r="53" spans="1:8" ht="15.75" x14ac:dyDescent="0.25">
      <c r="A53" s="405" t="s">
        <v>641</v>
      </c>
      <c r="B53" s="10" t="s">
        <v>185</v>
      </c>
      <c r="C53" s="10"/>
      <c r="D53" s="10"/>
      <c r="E53" s="465">
        <v>7000</v>
      </c>
      <c r="F53" s="899"/>
      <c r="G53" s="900">
        <f>E53-F53</f>
        <v>7000</v>
      </c>
      <c r="H53" s="150"/>
    </row>
    <row r="54" spans="1:8" ht="15.75" x14ac:dyDescent="0.25">
      <c r="A54" s="405" t="s">
        <v>642</v>
      </c>
      <c r="B54" s="10" t="s">
        <v>186</v>
      </c>
      <c r="C54" s="10"/>
      <c r="D54" s="10"/>
      <c r="E54" s="465">
        <v>3500</v>
      </c>
      <c r="F54" s="899"/>
      <c r="G54" s="900">
        <f>E54-F54</f>
        <v>3500</v>
      </c>
      <c r="H54" s="283" t="s">
        <v>39</v>
      </c>
    </row>
    <row r="55" spans="1:8" ht="16.5" thickBot="1" x14ac:dyDescent="0.3">
      <c r="A55" s="389" t="s">
        <v>1182</v>
      </c>
      <c r="B55" s="10" t="s">
        <v>1183</v>
      </c>
      <c r="C55" s="10"/>
      <c r="D55" s="10"/>
      <c r="E55" s="465">
        <v>7000</v>
      </c>
      <c r="F55" s="899"/>
      <c r="G55" s="900">
        <f>E55-F55</f>
        <v>7000</v>
      </c>
      <c r="H55" s="283"/>
    </row>
    <row r="56" spans="1:8" ht="22.5" thickTop="1" thickBot="1" x14ac:dyDescent="0.4">
      <c r="A56" s="1427" t="s">
        <v>188</v>
      </c>
      <c r="B56" s="1427"/>
      <c r="C56" s="1427"/>
      <c r="D56" s="1428"/>
      <c r="E56" s="485">
        <f>SUM(E42+E32+E2)</f>
        <v>290000</v>
      </c>
      <c r="F56" s="904">
        <f>F2+F32+F42</f>
        <v>0</v>
      </c>
      <c r="G56" s="905">
        <f>G2+G32+G42</f>
        <v>290000</v>
      </c>
      <c r="H56" s="286">
        <f>SUM(H42)</f>
        <v>70500</v>
      </c>
    </row>
    <row r="57" spans="1:8" ht="15.75" thickTop="1" x14ac:dyDescent="0.25"/>
  </sheetData>
  <mergeCells count="1">
    <mergeCell ref="A56:D56"/>
  </mergeCells>
  <phoneticPr fontId="46" type="noConversion"/>
  <hyperlinks>
    <hyperlink ref="B1" location="'résultat analytique 2'!A1" display="Résultats A"/>
  </hyperlinks>
  <pageMargins left="0.70866141732283472" right="0.27559055118110237" top="0.74803149606299213" bottom="0.15748031496062992" header="0.31496062992125984" footer="0.31496062992125984"/>
  <pageSetup paperSize="9" scale="80" orientation="portrait" r:id="rId1"/>
  <headerFooter>
    <oddHeader xml:space="preserve">&amp;L&amp;"-,Gras"&amp;14FFSB
&amp;URESPONSABLE : J.FARESSE&amp;C&amp;"-,Gras"&amp;14 10 - DTN&amp;R&amp;"-,Gras"&amp;14CONTROLE BUDGET  </oddHeader>
  </headerFooter>
  <ignoredErrors>
    <ignoredError sqref="A23:A27 A4:A20 A32 A53:A54 A33 A43:A49 A42 A34:A41" numberStoredAsText="1"/>
    <ignoredError sqref="G9 G14 G18 G22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16"/>
  <sheetViews>
    <sheetView topLeftCell="A69" workbookViewId="0">
      <selection activeCell="B1" sqref="B1"/>
    </sheetView>
  </sheetViews>
  <sheetFormatPr baseColWidth="10" defaultRowHeight="15" x14ac:dyDescent="0.25"/>
  <cols>
    <col min="5" max="6" width="14" customWidth="1"/>
  </cols>
  <sheetData>
    <row r="1" spans="1:17" ht="39.950000000000003" customHeight="1" thickTop="1" thickBot="1" x14ac:dyDescent="0.35">
      <c r="B1" s="1047" t="s">
        <v>438</v>
      </c>
      <c r="E1" s="1024" t="s">
        <v>1145</v>
      </c>
      <c r="F1" s="1025" t="s">
        <v>1050</v>
      </c>
      <c r="G1" s="1033" t="s">
        <v>442</v>
      </c>
      <c r="H1" s="758" t="s">
        <v>428</v>
      </c>
    </row>
    <row r="2" spans="1:17" ht="22.5" customHeight="1" thickTop="1" thickBot="1" x14ac:dyDescent="0.4">
      <c r="A2" s="1015">
        <v>161</v>
      </c>
      <c r="B2" s="536" t="s">
        <v>152</v>
      </c>
      <c r="C2" s="449"/>
      <c r="E2" s="1028">
        <v>0</v>
      </c>
      <c r="F2" s="1029">
        <f>SUM(F3,F35,F58,F63,F68,F74)</f>
        <v>0</v>
      </c>
      <c r="G2" s="1030">
        <f>SUM(E2-F2)</f>
        <v>0</v>
      </c>
    </row>
    <row r="3" spans="1:17" ht="19.5" thickTop="1" x14ac:dyDescent="0.3">
      <c r="A3" s="1015">
        <v>101611</v>
      </c>
      <c r="B3" s="1040" t="s">
        <v>1051</v>
      </c>
      <c r="C3" s="449"/>
      <c r="D3" s="449"/>
      <c r="E3" s="1016">
        <v>0</v>
      </c>
      <c r="F3" s="1038">
        <f>SUM(F13,F22,F27,F4,F32)</f>
        <v>0</v>
      </c>
      <c r="G3" s="1039">
        <f t="shared" ref="G3:G66" si="0">SUM(E3-F3)</f>
        <v>0</v>
      </c>
    </row>
    <row r="4" spans="1:17" ht="15.75" x14ac:dyDescent="0.25">
      <c r="A4" s="1014">
        <v>1016111</v>
      </c>
      <c r="B4" s="1031" t="s">
        <v>153</v>
      </c>
      <c r="E4" s="1027">
        <f>SUM(E5:E11)</f>
        <v>0</v>
      </c>
      <c r="F4" s="1037">
        <f>SUM(F5:F11)</f>
        <v>0</v>
      </c>
      <c r="G4" s="150"/>
    </row>
    <row r="5" spans="1:17" ht="15.75" x14ac:dyDescent="0.25">
      <c r="A5" s="1014">
        <v>10161111</v>
      </c>
      <c r="B5" t="s">
        <v>1052</v>
      </c>
      <c r="E5" s="456"/>
      <c r="F5" s="1013">
        <f>SUM(J5,L5,N5,P5)</f>
        <v>0</v>
      </c>
      <c r="G5" s="150">
        <f t="shared" si="0"/>
        <v>0</v>
      </c>
      <c r="I5">
        <v>101611111</v>
      </c>
      <c r="K5">
        <v>101611112</v>
      </c>
      <c r="L5">
        <v>0</v>
      </c>
      <c r="M5">
        <v>101611113</v>
      </c>
      <c r="O5">
        <v>101611114</v>
      </c>
      <c r="P5">
        <v>0</v>
      </c>
    </row>
    <row r="6" spans="1:17" ht="15.75" x14ac:dyDescent="0.25">
      <c r="A6" s="1014">
        <v>10161112</v>
      </c>
      <c r="B6" t="s">
        <v>1053</v>
      </c>
      <c r="E6" s="456"/>
      <c r="F6" s="1013">
        <v>0</v>
      </c>
      <c r="G6" s="150">
        <f t="shared" si="0"/>
        <v>0</v>
      </c>
      <c r="I6">
        <v>101611121</v>
      </c>
      <c r="K6">
        <v>101611122</v>
      </c>
      <c r="M6">
        <v>101611123</v>
      </c>
      <c r="O6">
        <v>101611124</v>
      </c>
    </row>
    <row r="7" spans="1:17" ht="15.75" x14ac:dyDescent="0.25">
      <c r="A7" s="1014">
        <v>10161113</v>
      </c>
      <c r="B7" t="s">
        <v>1054</v>
      </c>
      <c r="E7" s="456"/>
      <c r="F7" s="1013">
        <f t="shared" ref="F7:F11" si="1">SUM(J7,L7,N7,P7)</f>
        <v>0</v>
      </c>
      <c r="G7" s="150">
        <f t="shared" si="0"/>
        <v>0</v>
      </c>
      <c r="I7">
        <v>101611131</v>
      </c>
      <c r="K7">
        <v>101611132</v>
      </c>
      <c r="M7">
        <v>101611133</v>
      </c>
      <c r="O7">
        <v>101611134</v>
      </c>
      <c r="P7">
        <v>0</v>
      </c>
    </row>
    <row r="8" spans="1:17" ht="15.75" x14ac:dyDescent="0.25">
      <c r="A8" s="1014">
        <v>10161114</v>
      </c>
      <c r="B8" t="s">
        <v>1055</v>
      </c>
      <c r="E8" s="456"/>
      <c r="F8" s="1013">
        <f t="shared" si="1"/>
        <v>0</v>
      </c>
      <c r="G8" s="150">
        <f t="shared" si="0"/>
        <v>0</v>
      </c>
      <c r="I8">
        <v>101611141</v>
      </c>
      <c r="K8">
        <v>101611142</v>
      </c>
      <c r="M8">
        <v>101611143</v>
      </c>
      <c r="O8">
        <v>101611144</v>
      </c>
      <c r="Q8" t="s">
        <v>1085</v>
      </c>
    </row>
    <row r="9" spans="1:17" ht="15.75" x14ac:dyDescent="0.25">
      <c r="A9" s="1014">
        <v>10161115</v>
      </c>
      <c r="B9" t="s">
        <v>1056</v>
      </c>
      <c r="E9" s="456"/>
      <c r="F9" s="1013">
        <f t="shared" si="1"/>
        <v>0</v>
      </c>
      <c r="G9" s="150">
        <f t="shared" si="0"/>
        <v>0</v>
      </c>
      <c r="I9">
        <v>101611151</v>
      </c>
      <c r="K9">
        <v>101611152</v>
      </c>
      <c r="M9">
        <v>101611153</v>
      </c>
      <c r="O9">
        <v>101611154</v>
      </c>
    </row>
    <row r="10" spans="1:17" ht="15.75" x14ac:dyDescent="0.25">
      <c r="A10" s="1014">
        <v>10161116</v>
      </c>
      <c r="B10" t="s">
        <v>1057</v>
      </c>
      <c r="E10" s="456"/>
      <c r="F10" s="1013">
        <f t="shared" si="1"/>
        <v>0</v>
      </c>
      <c r="G10" s="150">
        <f t="shared" si="0"/>
        <v>0</v>
      </c>
      <c r="I10">
        <v>101611161</v>
      </c>
      <c r="K10">
        <v>101611162</v>
      </c>
      <c r="M10">
        <v>101611163</v>
      </c>
      <c r="O10">
        <v>101611164</v>
      </c>
    </row>
    <row r="11" spans="1:17" ht="15.75" x14ac:dyDescent="0.25">
      <c r="A11" s="1014">
        <v>10161117</v>
      </c>
      <c r="B11" t="s">
        <v>1058</v>
      </c>
      <c r="E11" s="456"/>
      <c r="F11" s="1013">
        <f t="shared" si="1"/>
        <v>0</v>
      </c>
      <c r="G11" s="150">
        <f t="shared" si="0"/>
        <v>0</v>
      </c>
      <c r="I11">
        <v>101611171</v>
      </c>
      <c r="K11">
        <v>101611172</v>
      </c>
      <c r="M11">
        <v>101611173</v>
      </c>
      <c r="O11">
        <v>101611174</v>
      </c>
    </row>
    <row r="12" spans="1:17" ht="15.75" x14ac:dyDescent="0.25">
      <c r="A12" s="1014"/>
      <c r="E12" s="456"/>
      <c r="F12" s="1013"/>
      <c r="G12" s="150">
        <f t="shared" si="0"/>
        <v>0</v>
      </c>
    </row>
    <row r="13" spans="1:17" ht="15.75" x14ac:dyDescent="0.25">
      <c r="A13" s="1015">
        <v>1016112</v>
      </c>
      <c r="B13" s="1031" t="s">
        <v>154</v>
      </c>
      <c r="E13" s="1027">
        <f>SUM(E14:E20)</f>
        <v>0</v>
      </c>
      <c r="F13" s="1037">
        <f>SUM(F14:F20)</f>
        <v>0</v>
      </c>
      <c r="G13" s="150">
        <f t="shared" si="0"/>
        <v>0</v>
      </c>
    </row>
    <row r="14" spans="1:17" ht="15.75" x14ac:dyDescent="0.25">
      <c r="A14" s="1014">
        <v>10161121</v>
      </c>
      <c r="B14" t="s">
        <v>1052</v>
      </c>
      <c r="E14" s="456"/>
      <c r="F14" s="1013">
        <f>SUM(J14,L14,N14,P14)</f>
        <v>0</v>
      </c>
      <c r="G14" s="150">
        <f t="shared" si="0"/>
        <v>0</v>
      </c>
      <c r="I14">
        <v>101611211</v>
      </c>
      <c r="K14">
        <v>101611212</v>
      </c>
      <c r="M14">
        <v>101611213</v>
      </c>
    </row>
    <row r="15" spans="1:17" ht="15.75" x14ac:dyDescent="0.25">
      <c r="A15" s="1014">
        <v>10161122</v>
      </c>
      <c r="B15" t="s">
        <v>1053</v>
      </c>
      <c r="E15" s="456"/>
      <c r="F15" s="1013">
        <f t="shared" ref="F15:F20" si="2">SUM(J15,L15,N15,P15)</f>
        <v>0</v>
      </c>
      <c r="G15" s="150">
        <f t="shared" si="0"/>
        <v>0</v>
      </c>
      <c r="I15">
        <v>101611221</v>
      </c>
      <c r="K15">
        <v>101611222</v>
      </c>
      <c r="M15">
        <v>101611223</v>
      </c>
    </row>
    <row r="16" spans="1:17" ht="15.75" x14ac:dyDescent="0.25">
      <c r="A16" s="1014">
        <v>10161123</v>
      </c>
      <c r="B16" t="s">
        <v>1054</v>
      </c>
      <c r="E16" s="456"/>
      <c r="F16" s="1013">
        <f t="shared" si="2"/>
        <v>0</v>
      </c>
      <c r="G16" s="150">
        <f t="shared" si="0"/>
        <v>0</v>
      </c>
      <c r="I16">
        <v>101611231</v>
      </c>
      <c r="K16">
        <v>101611232</v>
      </c>
      <c r="M16">
        <v>101611233</v>
      </c>
      <c r="O16">
        <v>101611234</v>
      </c>
    </row>
    <row r="17" spans="1:15" ht="15.75" x14ac:dyDescent="0.25">
      <c r="A17" s="1014">
        <v>10161124</v>
      </c>
      <c r="B17" t="s">
        <v>1055</v>
      </c>
      <c r="E17" s="456"/>
      <c r="F17" s="1013">
        <f t="shared" si="2"/>
        <v>0</v>
      </c>
      <c r="G17" s="150">
        <f t="shared" si="0"/>
        <v>0</v>
      </c>
      <c r="I17">
        <v>101611241</v>
      </c>
      <c r="K17">
        <v>101611242</v>
      </c>
      <c r="M17">
        <v>101611243</v>
      </c>
    </row>
    <row r="18" spans="1:15" ht="15.75" x14ac:dyDescent="0.25">
      <c r="A18" s="1014">
        <v>10161125</v>
      </c>
      <c r="B18" t="s">
        <v>1056</v>
      </c>
      <c r="E18" s="456"/>
      <c r="F18" s="1013">
        <f t="shared" si="2"/>
        <v>0</v>
      </c>
      <c r="G18" s="150">
        <f t="shared" si="0"/>
        <v>0</v>
      </c>
      <c r="I18">
        <v>101611251</v>
      </c>
      <c r="K18">
        <v>101611252</v>
      </c>
      <c r="M18">
        <v>101611253</v>
      </c>
    </row>
    <row r="19" spans="1:15" ht="15.75" x14ac:dyDescent="0.25">
      <c r="A19" s="1014">
        <v>10161126</v>
      </c>
      <c r="B19" t="s">
        <v>1057</v>
      </c>
      <c r="E19" s="456"/>
      <c r="F19" s="1013">
        <f t="shared" si="2"/>
        <v>0</v>
      </c>
      <c r="G19" s="150">
        <f t="shared" si="0"/>
        <v>0</v>
      </c>
      <c r="I19">
        <v>101611261</v>
      </c>
      <c r="K19">
        <v>101611262</v>
      </c>
      <c r="M19">
        <v>101611263</v>
      </c>
    </row>
    <row r="20" spans="1:15" ht="15.75" x14ac:dyDescent="0.25">
      <c r="A20" s="1014">
        <v>10161127</v>
      </c>
      <c r="B20" t="s">
        <v>1058</v>
      </c>
      <c r="E20" s="456">
        <v>0</v>
      </c>
      <c r="F20" s="1013">
        <f t="shared" si="2"/>
        <v>0</v>
      </c>
      <c r="G20" s="150">
        <f t="shared" si="0"/>
        <v>0</v>
      </c>
      <c r="I20">
        <v>101611271</v>
      </c>
      <c r="K20">
        <v>101611272</v>
      </c>
      <c r="M20">
        <v>101611273</v>
      </c>
      <c r="O20">
        <v>101611274</v>
      </c>
    </row>
    <row r="21" spans="1:15" ht="15.75" x14ac:dyDescent="0.25">
      <c r="A21" s="1014"/>
      <c r="E21" s="456"/>
      <c r="F21" s="1013"/>
      <c r="G21" s="150">
        <f t="shared" si="0"/>
        <v>0</v>
      </c>
    </row>
    <row r="22" spans="1:15" ht="15.75" x14ac:dyDescent="0.25">
      <c r="A22" s="1015">
        <v>1016113</v>
      </c>
      <c r="B22" s="1031" t="s">
        <v>155</v>
      </c>
      <c r="C22" s="449"/>
      <c r="E22" s="1027">
        <f>SUM(E23:E25)</f>
        <v>0</v>
      </c>
      <c r="F22" s="1037">
        <f>SUM(F23:F25)</f>
        <v>0</v>
      </c>
      <c r="G22" s="150">
        <f t="shared" si="0"/>
        <v>0</v>
      </c>
    </row>
    <row r="23" spans="1:15" ht="15.75" x14ac:dyDescent="0.25">
      <c r="A23" s="1014">
        <v>10161131</v>
      </c>
      <c r="B23" t="s">
        <v>1052</v>
      </c>
      <c r="E23" s="456">
        <v>0</v>
      </c>
      <c r="F23" s="1013">
        <f>SUM(J23,L23,N23,P23)</f>
        <v>0</v>
      </c>
      <c r="G23" s="150">
        <f t="shared" si="0"/>
        <v>0</v>
      </c>
      <c r="I23">
        <v>101611311</v>
      </c>
      <c r="K23">
        <v>101611312</v>
      </c>
      <c r="M23">
        <v>101611313</v>
      </c>
    </row>
    <row r="24" spans="1:15" ht="15.75" x14ac:dyDescent="0.25">
      <c r="A24" s="1014">
        <v>10161132</v>
      </c>
      <c r="B24" t="s">
        <v>1056</v>
      </c>
      <c r="E24" s="456">
        <v>0</v>
      </c>
      <c r="F24" s="1013">
        <f t="shared" ref="F24:F25" si="3">SUM(J24,L24,N24,P24)</f>
        <v>0</v>
      </c>
      <c r="G24" s="150">
        <f t="shared" si="0"/>
        <v>0</v>
      </c>
      <c r="I24">
        <v>101611321</v>
      </c>
      <c r="K24">
        <v>101611322</v>
      </c>
      <c r="M24">
        <v>101611323</v>
      </c>
    </row>
    <row r="25" spans="1:15" ht="15.75" x14ac:dyDescent="0.25">
      <c r="A25" s="1014">
        <v>10161133</v>
      </c>
      <c r="B25" t="s">
        <v>1058</v>
      </c>
      <c r="E25" s="456">
        <v>0</v>
      </c>
      <c r="F25" s="1013">
        <f t="shared" si="3"/>
        <v>0</v>
      </c>
      <c r="G25" s="150">
        <f t="shared" si="0"/>
        <v>0</v>
      </c>
      <c r="I25">
        <v>101611331</v>
      </c>
      <c r="K25">
        <v>101611332</v>
      </c>
      <c r="M25">
        <v>101611333</v>
      </c>
      <c r="O25">
        <v>101611334</v>
      </c>
    </row>
    <row r="26" spans="1:15" ht="15.75" x14ac:dyDescent="0.25">
      <c r="A26" s="1014"/>
      <c r="E26" s="456"/>
      <c r="F26" s="1013"/>
      <c r="G26" s="150">
        <f t="shared" si="0"/>
        <v>0</v>
      </c>
    </row>
    <row r="27" spans="1:15" ht="15.75" x14ac:dyDescent="0.25">
      <c r="A27" s="1015">
        <v>1016114</v>
      </c>
      <c r="B27" s="1031" t="s">
        <v>156</v>
      </c>
      <c r="E27" s="1027">
        <f>SUM(E28:E30)</f>
        <v>0</v>
      </c>
      <c r="F27" s="1037">
        <f>SUM(F28:F30)</f>
        <v>0</v>
      </c>
      <c r="G27" s="150">
        <f t="shared" si="0"/>
        <v>0</v>
      </c>
    </row>
    <row r="28" spans="1:15" ht="15.75" x14ac:dyDescent="0.25">
      <c r="A28" s="1014">
        <v>10161141</v>
      </c>
      <c r="B28" t="s">
        <v>1052</v>
      </c>
      <c r="E28" s="456">
        <v>0</v>
      </c>
      <c r="F28" s="1013">
        <f>SUM(J28,L28,N28,P28)</f>
        <v>0</v>
      </c>
      <c r="G28" s="150">
        <f t="shared" si="0"/>
        <v>0</v>
      </c>
      <c r="I28">
        <v>101611411</v>
      </c>
      <c r="K28">
        <v>101611412</v>
      </c>
      <c r="M28">
        <v>101611413</v>
      </c>
    </row>
    <row r="29" spans="1:15" ht="15.75" x14ac:dyDescent="0.25">
      <c r="A29" s="1014">
        <v>10161142</v>
      </c>
      <c r="B29" t="s">
        <v>1056</v>
      </c>
      <c r="E29" s="456">
        <v>0</v>
      </c>
      <c r="F29" s="1013">
        <f t="shared" ref="F29:F31" si="4">SUM(J29,L29,N29,P29)</f>
        <v>0</v>
      </c>
      <c r="G29" s="150">
        <f t="shared" si="0"/>
        <v>0</v>
      </c>
      <c r="I29">
        <v>101611421</v>
      </c>
      <c r="K29">
        <v>101611422</v>
      </c>
      <c r="M29">
        <v>101611423</v>
      </c>
    </row>
    <row r="30" spans="1:15" ht="15.75" x14ac:dyDescent="0.25">
      <c r="A30" s="1014">
        <v>10161143</v>
      </c>
      <c r="B30" t="s">
        <v>1058</v>
      </c>
      <c r="E30" s="456">
        <v>0</v>
      </c>
      <c r="F30" s="1013">
        <f t="shared" si="4"/>
        <v>0</v>
      </c>
      <c r="G30" s="150">
        <f t="shared" si="0"/>
        <v>0</v>
      </c>
      <c r="I30">
        <v>101611431</v>
      </c>
      <c r="K30">
        <v>101611432</v>
      </c>
      <c r="M30">
        <v>101611433</v>
      </c>
      <c r="O30">
        <v>101611434</v>
      </c>
    </row>
    <row r="31" spans="1:15" ht="15.75" x14ac:dyDescent="0.25">
      <c r="A31" s="1014"/>
      <c r="E31" s="456"/>
      <c r="F31" s="1013">
        <f t="shared" si="4"/>
        <v>0</v>
      </c>
      <c r="G31" s="150">
        <f t="shared" si="0"/>
        <v>0</v>
      </c>
    </row>
    <row r="32" spans="1:15" ht="15.75" x14ac:dyDescent="0.25">
      <c r="A32" s="1015">
        <v>1016115</v>
      </c>
      <c r="B32" s="1032" t="s">
        <v>157</v>
      </c>
      <c r="E32" s="1027">
        <f>SUM(E33)</f>
        <v>0</v>
      </c>
      <c r="F32" s="1037">
        <f>SUM(F33)</f>
        <v>0</v>
      </c>
      <c r="G32" s="150">
        <f t="shared" si="0"/>
        <v>0</v>
      </c>
    </row>
    <row r="33" spans="1:16" ht="15.75" x14ac:dyDescent="0.25">
      <c r="A33" s="1014">
        <v>10161151</v>
      </c>
      <c r="B33" t="s">
        <v>1056</v>
      </c>
      <c r="E33" s="456">
        <v>0</v>
      </c>
      <c r="F33" s="1013">
        <f>SUM(J33,L33,N33,P33)</f>
        <v>0</v>
      </c>
      <c r="G33" s="150">
        <f t="shared" si="0"/>
        <v>0</v>
      </c>
      <c r="I33">
        <v>101611511</v>
      </c>
      <c r="K33">
        <v>101611512</v>
      </c>
      <c r="M33">
        <v>101611513</v>
      </c>
    </row>
    <row r="34" spans="1:16" ht="15.75" x14ac:dyDescent="0.25">
      <c r="A34" s="1014"/>
      <c r="E34" s="456"/>
      <c r="F34" s="1013"/>
      <c r="G34" s="150">
        <f t="shared" si="0"/>
        <v>0</v>
      </c>
    </row>
    <row r="35" spans="1:16" ht="18.75" x14ac:dyDescent="0.3">
      <c r="A35" s="809" t="s">
        <v>606</v>
      </c>
      <c r="B35" s="449"/>
      <c r="C35" s="449"/>
      <c r="E35" s="1016">
        <f>SUM(E53,E50,E45,E36)</f>
        <v>3000</v>
      </c>
      <c r="F35" s="1037">
        <f>SUM(F50,F53,F45,F36)</f>
        <v>0</v>
      </c>
      <c r="G35" s="150">
        <f t="shared" si="0"/>
        <v>3000</v>
      </c>
    </row>
    <row r="36" spans="1:16" ht="15.75" x14ac:dyDescent="0.25">
      <c r="A36" s="1015">
        <v>1016125</v>
      </c>
      <c r="B36" s="1031" t="s">
        <v>158</v>
      </c>
      <c r="E36" s="1026">
        <v>0</v>
      </c>
      <c r="F36" s="1034">
        <f>SUM(F37:F43)</f>
        <v>0</v>
      </c>
      <c r="G36" s="150"/>
    </row>
    <row r="37" spans="1:16" ht="15.75" x14ac:dyDescent="0.25">
      <c r="A37" s="1014">
        <v>10161251</v>
      </c>
      <c r="B37" t="s">
        <v>1059</v>
      </c>
      <c r="E37" s="456"/>
      <c r="F37" s="1013">
        <f>SUM(J37,L37,N37,P37)</f>
        <v>0</v>
      </c>
      <c r="G37" s="150">
        <f t="shared" si="0"/>
        <v>0</v>
      </c>
      <c r="I37">
        <v>101612511</v>
      </c>
      <c r="K37">
        <v>101612512</v>
      </c>
      <c r="M37">
        <v>101612513</v>
      </c>
      <c r="O37">
        <v>101612514</v>
      </c>
    </row>
    <row r="38" spans="1:16" ht="15.75" x14ac:dyDescent="0.25">
      <c r="A38" s="1014">
        <v>10161252</v>
      </c>
      <c r="B38" t="s">
        <v>1060</v>
      </c>
      <c r="E38" s="456"/>
      <c r="F38" s="1013">
        <f t="shared" ref="F38:F43" si="5">SUM(J38,L38,N38,P38)</f>
        <v>0</v>
      </c>
      <c r="G38" s="150">
        <f t="shared" si="0"/>
        <v>0</v>
      </c>
      <c r="I38">
        <v>101612521</v>
      </c>
      <c r="K38">
        <v>101612522</v>
      </c>
      <c r="M38">
        <v>101612523</v>
      </c>
      <c r="O38">
        <v>101612524</v>
      </c>
      <c r="P38">
        <v>0</v>
      </c>
    </row>
    <row r="39" spans="1:16" ht="15.75" x14ac:dyDescent="0.25">
      <c r="A39" s="1014">
        <v>10161253</v>
      </c>
      <c r="B39" t="s">
        <v>1061</v>
      </c>
      <c r="E39" s="456"/>
      <c r="F39" s="1013">
        <f t="shared" si="5"/>
        <v>0</v>
      </c>
      <c r="G39" s="150">
        <f t="shared" si="0"/>
        <v>0</v>
      </c>
      <c r="I39">
        <v>101612531</v>
      </c>
      <c r="K39">
        <v>101612532</v>
      </c>
      <c r="M39">
        <v>101612533</v>
      </c>
      <c r="O39">
        <v>101612534</v>
      </c>
    </row>
    <row r="40" spans="1:16" ht="15.75" x14ac:dyDescent="0.25">
      <c r="A40" s="1014">
        <v>10161254</v>
      </c>
      <c r="B40" t="s">
        <v>1062</v>
      </c>
      <c r="E40" s="456">
        <v>0</v>
      </c>
      <c r="F40" s="1013">
        <f t="shared" si="5"/>
        <v>0</v>
      </c>
      <c r="G40" s="150">
        <f t="shared" si="0"/>
        <v>0</v>
      </c>
      <c r="I40">
        <v>101612541</v>
      </c>
      <c r="K40">
        <v>101612542</v>
      </c>
      <c r="M40">
        <v>101612543</v>
      </c>
      <c r="O40">
        <v>101612544</v>
      </c>
    </row>
    <row r="41" spans="1:16" ht="15.75" x14ac:dyDescent="0.25">
      <c r="A41" s="1014">
        <v>10161255</v>
      </c>
      <c r="B41" t="s">
        <v>1063</v>
      </c>
      <c r="E41" s="456">
        <v>0</v>
      </c>
      <c r="F41" s="1013">
        <f t="shared" si="5"/>
        <v>0</v>
      </c>
      <c r="G41" s="150">
        <f t="shared" si="0"/>
        <v>0</v>
      </c>
      <c r="I41">
        <v>101612551</v>
      </c>
      <c r="K41">
        <v>101612552</v>
      </c>
      <c r="M41">
        <v>101612553</v>
      </c>
      <c r="O41">
        <v>101612554</v>
      </c>
    </row>
    <row r="42" spans="1:16" ht="15.75" x14ac:dyDescent="0.25">
      <c r="A42" s="1014">
        <v>10161256</v>
      </c>
      <c r="B42" t="s">
        <v>1064</v>
      </c>
      <c r="E42" s="456">
        <v>0</v>
      </c>
      <c r="F42" s="1013">
        <f t="shared" si="5"/>
        <v>0</v>
      </c>
      <c r="G42" s="150">
        <f t="shared" si="0"/>
        <v>0</v>
      </c>
      <c r="I42">
        <v>101612561</v>
      </c>
      <c r="K42">
        <v>101612562</v>
      </c>
      <c r="M42">
        <v>101612563</v>
      </c>
      <c r="O42">
        <v>101612564</v>
      </c>
    </row>
    <row r="43" spans="1:16" ht="15.75" x14ac:dyDescent="0.25">
      <c r="A43" s="1014">
        <v>10161257</v>
      </c>
      <c r="B43" t="s">
        <v>1065</v>
      </c>
      <c r="E43" s="456"/>
      <c r="F43" s="1013">
        <f t="shared" si="5"/>
        <v>0</v>
      </c>
      <c r="G43" s="150">
        <f t="shared" si="0"/>
        <v>0</v>
      </c>
      <c r="I43">
        <v>101612571</v>
      </c>
      <c r="K43">
        <v>101612572</v>
      </c>
      <c r="M43">
        <v>101612573</v>
      </c>
      <c r="O43">
        <v>101612574</v>
      </c>
    </row>
    <row r="44" spans="1:16" ht="15.75" x14ac:dyDescent="0.25">
      <c r="A44" s="1014"/>
      <c r="E44" s="456"/>
      <c r="F44" s="1013"/>
      <c r="G44" s="150">
        <f t="shared" si="0"/>
        <v>0</v>
      </c>
    </row>
    <row r="45" spans="1:16" ht="15.75" x14ac:dyDescent="0.25">
      <c r="A45" s="1015">
        <v>1016126</v>
      </c>
      <c r="B45" s="1031" t="s">
        <v>122</v>
      </c>
      <c r="C45" s="449"/>
      <c r="D45" s="449"/>
      <c r="E45" s="1027">
        <v>3000</v>
      </c>
      <c r="F45" s="1034">
        <f>SUM(F46:F48)</f>
        <v>0</v>
      </c>
      <c r="G45" s="150">
        <f t="shared" si="0"/>
        <v>3000</v>
      </c>
    </row>
    <row r="46" spans="1:16" ht="15.75" x14ac:dyDescent="0.25">
      <c r="A46" s="1014">
        <v>10161266</v>
      </c>
      <c r="B46" t="s">
        <v>1061</v>
      </c>
      <c r="E46" s="456"/>
      <c r="F46" s="1013">
        <f>SUM(J46,L46,N46,P46)</f>
        <v>0</v>
      </c>
      <c r="G46" s="150">
        <f t="shared" si="0"/>
        <v>0</v>
      </c>
      <c r="I46">
        <v>101612661</v>
      </c>
      <c r="K46">
        <v>101612662</v>
      </c>
      <c r="M46">
        <v>101612663</v>
      </c>
      <c r="N46">
        <v>0</v>
      </c>
    </row>
    <row r="47" spans="1:16" ht="15.75" x14ac:dyDescent="0.25">
      <c r="A47" s="1014">
        <v>10161267</v>
      </c>
      <c r="B47" t="s">
        <v>1062</v>
      </c>
      <c r="E47" s="456">
        <v>0</v>
      </c>
      <c r="F47" s="1013">
        <f t="shared" ref="F47:F48" si="6">SUM(J47,L47,N47,P47)</f>
        <v>0</v>
      </c>
      <c r="G47" s="150">
        <f t="shared" si="0"/>
        <v>0</v>
      </c>
      <c r="I47">
        <v>101612671</v>
      </c>
      <c r="K47">
        <v>101612672</v>
      </c>
      <c r="M47">
        <v>101612673</v>
      </c>
    </row>
    <row r="48" spans="1:16" ht="15.75" x14ac:dyDescent="0.25">
      <c r="A48" s="1014">
        <v>10161268</v>
      </c>
      <c r="B48" t="s">
        <v>1063</v>
      </c>
      <c r="E48" s="456"/>
      <c r="F48" s="1013">
        <f t="shared" si="6"/>
        <v>0</v>
      </c>
      <c r="G48" s="150">
        <f t="shared" si="0"/>
        <v>0</v>
      </c>
      <c r="I48">
        <v>101612681</v>
      </c>
      <c r="K48">
        <v>101612682</v>
      </c>
      <c r="M48">
        <v>101612683</v>
      </c>
    </row>
    <row r="49" spans="1:18" ht="15.75" x14ac:dyDescent="0.25">
      <c r="A49" s="1014"/>
      <c r="E49" s="456"/>
      <c r="F49" s="1013"/>
      <c r="G49" s="150">
        <f t="shared" si="0"/>
        <v>0</v>
      </c>
    </row>
    <row r="50" spans="1:18" ht="15.75" x14ac:dyDescent="0.25">
      <c r="A50" s="1015">
        <v>1016128</v>
      </c>
      <c r="B50" s="1031" t="s">
        <v>160</v>
      </c>
      <c r="E50" s="1027">
        <f>SUM(E51)</f>
        <v>0</v>
      </c>
      <c r="F50" s="1034">
        <f>SUM(F51)</f>
        <v>0</v>
      </c>
      <c r="G50" s="150">
        <f t="shared" si="0"/>
        <v>0</v>
      </c>
    </row>
    <row r="51" spans="1:18" ht="15.75" x14ac:dyDescent="0.25">
      <c r="A51" s="1014">
        <v>10161281</v>
      </c>
      <c r="B51" t="s">
        <v>1066</v>
      </c>
      <c r="E51" s="456">
        <v>0</v>
      </c>
      <c r="F51" s="1013">
        <f>SUM(J51,L51,N51)</f>
        <v>0</v>
      </c>
      <c r="G51" s="150">
        <f t="shared" si="0"/>
        <v>0</v>
      </c>
      <c r="I51">
        <v>101612811</v>
      </c>
      <c r="K51">
        <v>101612812</v>
      </c>
      <c r="M51">
        <v>101612814</v>
      </c>
      <c r="N51">
        <v>0</v>
      </c>
    </row>
    <row r="52" spans="1:18" ht="15.75" x14ac:dyDescent="0.25">
      <c r="A52" s="1014"/>
      <c r="E52" s="456"/>
      <c r="F52" s="1013"/>
      <c r="G52" s="150">
        <f t="shared" si="0"/>
        <v>0</v>
      </c>
    </row>
    <row r="53" spans="1:18" ht="15.75" x14ac:dyDescent="0.25">
      <c r="A53" s="1015">
        <v>1016129</v>
      </c>
      <c r="B53" s="1031" t="s">
        <v>159</v>
      </c>
      <c r="C53" s="449"/>
      <c r="E53" s="1027">
        <f>SUM(E54:E56)</f>
        <v>0</v>
      </c>
      <c r="F53" s="1034">
        <f>SUM(F54:F57)</f>
        <v>0</v>
      </c>
      <c r="G53" s="150">
        <f t="shared" si="0"/>
        <v>0</v>
      </c>
    </row>
    <row r="54" spans="1:18" ht="15.75" x14ac:dyDescent="0.25">
      <c r="A54" s="1014">
        <v>10161291</v>
      </c>
      <c r="B54" t="s">
        <v>1067</v>
      </c>
      <c r="E54" s="456">
        <v>0</v>
      </c>
      <c r="F54" s="1013">
        <f>SUM(J54,L54,N54,P54,R54)</f>
        <v>0</v>
      </c>
      <c r="G54" s="150">
        <f t="shared" si="0"/>
        <v>0</v>
      </c>
      <c r="I54">
        <v>101612911</v>
      </c>
      <c r="K54">
        <v>101612912</v>
      </c>
    </row>
    <row r="55" spans="1:18" ht="15.75" x14ac:dyDescent="0.25">
      <c r="A55" s="1014">
        <v>10161292</v>
      </c>
      <c r="B55" t="s">
        <v>1068</v>
      </c>
      <c r="E55" s="456">
        <v>0</v>
      </c>
      <c r="F55" s="1013">
        <f t="shared" ref="F55:F56" si="7">SUM(J55,L55,N55,P55,R55)</f>
        <v>0</v>
      </c>
      <c r="G55" s="150">
        <f t="shared" si="0"/>
        <v>0</v>
      </c>
      <c r="I55">
        <v>101612921</v>
      </c>
      <c r="K55">
        <v>101612922</v>
      </c>
      <c r="M55">
        <v>101612923</v>
      </c>
      <c r="N55">
        <v>0</v>
      </c>
      <c r="O55">
        <v>101612924</v>
      </c>
      <c r="P55">
        <v>0</v>
      </c>
      <c r="Q55">
        <v>101612925</v>
      </c>
      <c r="R55">
        <v>0</v>
      </c>
    </row>
    <row r="56" spans="1:18" ht="15.75" x14ac:dyDescent="0.25">
      <c r="A56" s="1014">
        <v>10161293</v>
      </c>
      <c r="B56" t="s">
        <v>1069</v>
      </c>
      <c r="E56" s="456"/>
      <c r="F56" s="1013">
        <f t="shared" si="7"/>
        <v>0</v>
      </c>
      <c r="G56" s="150">
        <f t="shared" si="0"/>
        <v>0</v>
      </c>
      <c r="I56">
        <v>101612931</v>
      </c>
    </row>
    <row r="57" spans="1:18" ht="15.75" x14ac:dyDescent="0.25">
      <c r="A57" s="1014"/>
      <c r="E57" s="456"/>
      <c r="F57" s="1013"/>
      <c r="G57" s="150">
        <f t="shared" si="0"/>
        <v>0</v>
      </c>
    </row>
    <row r="58" spans="1:18" ht="18.75" x14ac:dyDescent="0.3">
      <c r="A58" s="809" t="s">
        <v>611</v>
      </c>
      <c r="B58" s="449"/>
      <c r="E58" s="1016">
        <f>SUM(E59:E61)</f>
        <v>0</v>
      </c>
      <c r="F58" s="1037">
        <f>SUM(F59:F62)</f>
        <v>0</v>
      </c>
      <c r="G58" s="150">
        <f t="shared" si="0"/>
        <v>0</v>
      </c>
    </row>
    <row r="59" spans="1:18" ht="15.75" x14ac:dyDescent="0.25">
      <c r="A59" s="1014">
        <v>1016131</v>
      </c>
      <c r="B59" t="s">
        <v>1083</v>
      </c>
      <c r="E59" s="456">
        <v>0</v>
      </c>
      <c r="F59" s="1013">
        <f>SUM(J59,L59,N59,P59)</f>
        <v>0</v>
      </c>
      <c r="G59" s="150">
        <f t="shared" si="0"/>
        <v>0</v>
      </c>
      <c r="I59">
        <v>10161311</v>
      </c>
      <c r="K59">
        <v>10161312</v>
      </c>
    </row>
    <row r="60" spans="1:18" ht="15.75" x14ac:dyDescent="0.25">
      <c r="A60" s="1014">
        <v>1016132</v>
      </c>
      <c r="B60" t="s">
        <v>161</v>
      </c>
      <c r="E60" s="456">
        <v>0</v>
      </c>
      <c r="F60" s="1013">
        <f t="shared" ref="F60:F61" si="8">SUM(J60,L60,N60,P60)</f>
        <v>0</v>
      </c>
      <c r="G60" s="150">
        <f t="shared" si="0"/>
        <v>0</v>
      </c>
      <c r="I60">
        <v>10161321</v>
      </c>
      <c r="K60">
        <v>10161322</v>
      </c>
      <c r="M60">
        <v>10161323</v>
      </c>
      <c r="O60">
        <v>10161324</v>
      </c>
      <c r="P60">
        <v>0</v>
      </c>
    </row>
    <row r="61" spans="1:18" ht="15.75" x14ac:dyDescent="0.25">
      <c r="A61" s="1014">
        <v>1016133</v>
      </c>
      <c r="B61" t="s">
        <v>162</v>
      </c>
      <c r="E61" s="456">
        <v>0</v>
      </c>
      <c r="F61" s="1013">
        <f t="shared" si="8"/>
        <v>0</v>
      </c>
      <c r="G61" s="150">
        <f t="shared" si="0"/>
        <v>0</v>
      </c>
      <c r="I61">
        <v>10161331</v>
      </c>
    </row>
    <row r="62" spans="1:18" ht="15.75" x14ac:dyDescent="0.25">
      <c r="A62" s="1014"/>
      <c r="E62" s="456"/>
      <c r="F62" s="1013"/>
      <c r="G62" s="150">
        <f t="shared" si="0"/>
        <v>0</v>
      </c>
    </row>
    <row r="63" spans="1:18" ht="18.75" x14ac:dyDescent="0.3">
      <c r="A63" s="809" t="s">
        <v>1070</v>
      </c>
      <c r="B63" s="449"/>
      <c r="C63" s="449"/>
      <c r="D63" s="449"/>
      <c r="E63" s="1016">
        <f>SUM(E64:E66)</f>
        <v>0</v>
      </c>
      <c r="F63" s="1037">
        <f>SUM(F64:F67)</f>
        <v>0</v>
      </c>
      <c r="G63" s="150">
        <f t="shared" si="0"/>
        <v>0</v>
      </c>
    </row>
    <row r="64" spans="1:18" ht="15.75" x14ac:dyDescent="0.25">
      <c r="A64" s="1014">
        <v>1016141</v>
      </c>
      <c r="B64" t="s">
        <v>163</v>
      </c>
      <c r="E64" s="456">
        <v>0</v>
      </c>
      <c r="F64" s="1013">
        <f>SUM(J64,L64)</f>
        <v>0</v>
      </c>
      <c r="G64" s="150">
        <f t="shared" si="0"/>
        <v>0</v>
      </c>
      <c r="I64">
        <v>1016141</v>
      </c>
    </row>
    <row r="65" spans="1:14" ht="15.75" x14ac:dyDescent="0.25">
      <c r="A65" s="1014">
        <v>1016142</v>
      </c>
      <c r="B65" t="s">
        <v>431</v>
      </c>
      <c r="E65" s="456"/>
      <c r="F65" s="1013">
        <f t="shared" ref="F65:F66" si="9">SUM(J65,L65)</f>
        <v>0</v>
      </c>
      <c r="G65" s="150">
        <f t="shared" si="0"/>
        <v>0</v>
      </c>
      <c r="I65">
        <v>1016142</v>
      </c>
    </row>
    <row r="66" spans="1:14" ht="15.75" x14ac:dyDescent="0.25">
      <c r="A66" s="1014">
        <v>1016143</v>
      </c>
      <c r="B66" t="s">
        <v>805</v>
      </c>
      <c r="E66" s="456">
        <v>0</v>
      </c>
      <c r="F66" s="1013">
        <f t="shared" si="9"/>
        <v>0</v>
      </c>
      <c r="G66" s="150">
        <f t="shared" si="0"/>
        <v>0</v>
      </c>
      <c r="I66">
        <v>1016143</v>
      </c>
    </row>
    <row r="67" spans="1:14" ht="15.75" x14ac:dyDescent="0.25">
      <c r="A67" s="1014"/>
      <c r="E67" s="456"/>
      <c r="F67" s="1013"/>
      <c r="G67" s="150">
        <f t="shared" ref="G67:G115" si="10">SUM(E67-F67)</f>
        <v>0</v>
      </c>
    </row>
    <row r="68" spans="1:14" ht="18.75" x14ac:dyDescent="0.3">
      <c r="A68" s="809" t="s">
        <v>618</v>
      </c>
      <c r="B68" s="449"/>
      <c r="C68" s="449"/>
      <c r="E68" s="1016">
        <f>SUM(E69:E73)</f>
        <v>0</v>
      </c>
      <c r="F68" s="1034">
        <f>SUM(F69:F73)</f>
        <v>0</v>
      </c>
      <c r="G68" s="150">
        <f t="shared" si="10"/>
        <v>0</v>
      </c>
    </row>
    <row r="69" spans="1:14" ht="15.75" x14ac:dyDescent="0.25">
      <c r="A69" s="1014">
        <v>1016151</v>
      </c>
      <c r="B69" t="s">
        <v>164</v>
      </c>
      <c r="E69" s="456"/>
      <c r="F69" s="1013">
        <f>SUM(J69)</f>
        <v>0</v>
      </c>
      <c r="G69" s="150">
        <f t="shared" si="10"/>
        <v>0</v>
      </c>
      <c r="I69">
        <v>1016151</v>
      </c>
    </row>
    <row r="70" spans="1:14" ht="15.75" x14ac:dyDescent="0.25">
      <c r="A70" s="1014">
        <v>1016152</v>
      </c>
      <c r="B70" t="s">
        <v>15</v>
      </c>
      <c r="E70" s="456"/>
      <c r="F70" s="1013">
        <f t="shared" ref="F70:F72" si="11">SUM(J70)</f>
        <v>0</v>
      </c>
      <c r="G70" s="150">
        <f t="shared" si="10"/>
        <v>0</v>
      </c>
      <c r="I70">
        <v>1016152</v>
      </c>
    </row>
    <row r="71" spans="1:14" ht="15.75" x14ac:dyDescent="0.25">
      <c r="A71" s="1014">
        <v>1016153</v>
      </c>
      <c r="B71" t="s">
        <v>165</v>
      </c>
      <c r="E71" s="456"/>
      <c r="F71" s="1013">
        <f t="shared" si="11"/>
        <v>0</v>
      </c>
      <c r="G71" s="150">
        <f t="shared" si="10"/>
        <v>0</v>
      </c>
      <c r="I71">
        <v>1016153</v>
      </c>
    </row>
    <row r="72" spans="1:14" ht="15.75" x14ac:dyDescent="0.25">
      <c r="A72" s="1014">
        <v>1016154</v>
      </c>
      <c r="B72" t="s">
        <v>1071</v>
      </c>
      <c r="E72" s="456"/>
      <c r="F72" s="1013">
        <f t="shared" si="11"/>
        <v>0</v>
      </c>
      <c r="G72" s="150">
        <f t="shared" si="10"/>
        <v>0</v>
      </c>
      <c r="I72">
        <v>1016154</v>
      </c>
    </row>
    <row r="73" spans="1:14" ht="15.75" x14ac:dyDescent="0.25">
      <c r="A73" s="1014"/>
      <c r="E73" s="456"/>
      <c r="F73" s="1013"/>
      <c r="G73" s="150">
        <f t="shared" si="10"/>
        <v>0</v>
      </c>
    </row>
    <row r="74" spans="1:14" ht="18.75" x14ac:dyDescent="0.3">
      <c r="A74" s="809" t="s">
        <v>757</v>
      </c>
      <c r="B74" s="449"/>
      <c r="C74" s="449"/>
      <c r="E74" s="1016">
        <f>SUM(E75:E79)</f>
        <v>0</v>
      </c>
      <c r="F74" s="1037">
        <f>SUM(F75:F80)</f>
        <v>0</v>
      </c>
      <c r="G74" s="150">
        <f t="shared" si="10"/>
        <v>0</v>
      </c>
    </row>
    <row r="75" spans="1:14" ht="15.75" x14ac:dyDescent="0.25">
      <c r="A75" s="1014">
        <v>1016161</v>
      </c>
      <c r="B75" t="s">
        <v>759</v>
      </c>
      <c r="E75" s="456"/>
      <c r="F75" s="1013">
        <f>SUM(J75,L75,N75)</f>
        <v>0</v>
      </c>
      <c r="G75" s="150">
        <f t="shared" si="10"/>
        <v>0</v>
      </c>
      <c r="I75">
        <v>10161611</v>
      </c>
      <c r="J75">
        <v>0</v>
      </c>
      <c r="K75">
        <v>10161612</v>
      </c>
      <c r="M75">
        <v>10161613</v>
      </c>
    </row>
    <row r="76" spans="1:14" ht="15.75" x14ac:dyDescent="0.25">
      <c r="A76" s="1014">
        <v>1016162</v>
      </c>
      <c r="B76" t="s">
        <v>1072</v>
      </c>
      <c r="E76" s="456"/>
      <c r="F76" s="1013">
        <f t="shared" ref="F76:F79" si="12">SUM(J76,L76,N76)</f>
        <v>0</v>
      </c>
      <c r="G76" s="150">
        <f t="shared" si="10"/>
        <v>0</v>
      </c>
      <c r="I76">
        <v>10161621</v>
      </c>
      <c r="K76">
        <v>10161622</v>
      </c>
      <c r="L76">
        <v>0</v>
      </c>
    </row>
    <row r="77" spans="1:14" ht="15.75" x14ac:dyDescent="0.25">
      <c r="A77" s="1014">
        <v>1016163</v>
      </c>
      <c r="B77" t="s">
        <v>760</v>
      </c>
      <c r="E77" s="456"/>
      <c r="F77" s="1013">
        <f t="shared" si="12"/>
        <v>0</v>
      </c>
      <c r="G77" s="150">
        <f t="shared" si="10"/>
        <v>0</v>
      </c>
      <c r="I77">
        <v>10161631</v>
      </c>
      <c r="K77">
        <v>10161632</v>
      </c>
      <c r="M77">
        <v>10161633</v>
      </c>
      <c r="N77">
        <v>0</v>
      </c>
    </row>
    <row r="78" spans="1:14" ht="15.75" x14ac:dyDescent="0.25">
      <c r="A78" s="1014">
        <v>1016164</v>
      </c>
      <c r="B78" t="s">
        <v>122</v>
      </c>
      <c r="E78" s="456"/>
      <c r="F78" s="1013">
        <f t="shared" si="12"/>
        <v>0</v>
      </c>
      <c r="G78" s="150">
        <f t="shared" si="10"/>
        <v>0</v>
      </c>
      <c r="I78">
        <v>10161641</v>
      </c>
      <c r="K78">
        <v>10161642</v>
      </c>
      <c r="L78">
        <v>0</v>
      </c>
      <c r="M78">
        <v>10161643</v>
      </c>
      <c r="N78">
        <v>0</v>
      </c>
    </row>
    <row r="79" spans="1:14" ht="15.75" x14ac:dyDescent="0.25">
      <c r="A79" s="1014">
        <v>1016165</v>
      </c>
      <c r="B79" t="s">
        <v>1073</v>
      </c>
      <c r="E79" s="456"/>
      <c r="F79" s="1013">
        <f t="shared" si="12"/>
        <v>0</v>
      </c>
      <c r="G79" s="150">
        <f t="shared" si="10"/>
        <v>0</v>
      </c>
      <c r="I79">
        <v>10161651</v>
      </c>
    </row>
    <row r="80" spans="1:14" ht="16.5" thickBot="1" x14ac:dyDescent="0.3">
      <c r="A80" s="1014"/>
      <c r="E80" s="456"/>
      <c r="F80" s="1013"/>
      <c r="G80" s="150">
        <f t="shared" si="10"/>
        <v>0</v>
      </c>
    </row>
    <row r="81" spans="1:18" ht="20.25" thickTop="1" thickBot="1" x14ac:dyDescent="0.35">
      <c r="A81" s="1015">
        <v>10163</v>
      </c>
      <c r="B81" s="535" t="s">
        <v>167</v>
      </c>
      <c r="C81" s="449"/>
      <c r="E81" s="1017">
        <f>SUM(E82,E89,E92:E96)</f>
        <v>0</v>
      </c>
      <c r="F81" s="1041">
        <f>SUM(F89,F92,F93,F94,F95,F96,F82)</f>
        <v>0</v>
      </c>
      <c r="G81" s="150">
        <f t="shared" si="10"/>
        <v>0</v>
      </c>
      <c r="H81">
        <v>0</v>
      </c>
    </row>
    <row r="82" spans="1:18" ht="16.5" thickTop="1" x14ac:dyDescent="0.25">
      <c r="A82" s="1014">
        <v>101631</v>
      </c>
      <c r="B82" t="s">
        <v>168</v>
      </c>
      <c r="E82" s="1026">
        <f>SUM(E83:E88)</f>
        <v>0</v>
      </c>
      <c r="F82" s="1037">
        <f>SUM(F83:F88)</f>
        <v>0</v>
      </c>
      <c r="G82" s="150">
        <f t="shared" si="10"/>
        <v>0</v>
      </c>
    </row>
    <row r="83" spans="1:18" ht="15.75" x14ac:dyDescent="0.25">
      <c r="A83" s="1014">
        <v>1016311</v>
      </c>
      <c r="B83" t="s">
        <v>169</v>
      </c>
      <c r="E83" s="456"/>
      <c r="F83" s="1013">
        <f>SUM(J83,L83,N83,P83,R83)</f>
        <v>0</v>
      </c>
      <c r="G83" s="150">
        <f t="shared" si="10"/>
        <v>0</v>
      </c>
      <c r="I83">
        <v>10163111</v>
      </c>
      <c r="K83">
        <v>10163112</v>
      </c>
      <c r="M83">
        <v>10163113</v>
      </c>
      <c r="O83">
        <v>10163114</v>
      </c>
      <c r="Q83">
        <v>10163115</v>
      </c>
      <c r="R83">
        <v>0</v>
      </c>
    </row>
    <row r="84" spans="1:18" ht="15.75" x14ac:dyDescent="0.25">
      <c r="A84" s="1014">
        <v>1016312</v>
      </c>
      <c r="B84" t="s">
        <v>170</v>
      </c>
      <c r="E84" s="456"/>
      <c r="F84" s="1013">
        <f t="shared" ref="F84:F88" si="13">SUM(J84,L84,N84,P84,R84)</f>
        <v>0</v>
      </c>
      <c r="G84" s="150">
        <f t="shared" si="10"/>
        <v>0</v>
      </c>
      <c r="I84">
        <v>10163121</v>
      </c>
      <c r="K84">
        <v>10163122</v>
      </c>
      <c r="M84">
        <v>10163123</v>
      </c>
      <c r="O84">
        <v>10163124</v>
      </c>
      <c r="Q84">
        <v>10163125</v>
      </c>
    </row>
    <row r="85" spans="1:18" ht="15.75" x14ac:dyDescent="0.25">
      <c r="A85" s="1014">
        <v>1016313</v>
      </c>
      <c r="B85" t="s">
        <v>171</v>
      </c>
      <c r="E85" s="456"/>
      <c r="F85" s="1013">
        <f t="shared" si="13"/>
        <v>0</v>
      </c>
      <c r="G85" s="150">
        <f t="shared" si="10"/>
        <v>0</v>
      </c>
      <c r="I85">
        <v>10163131</v>
      </c>
      <c r="K85">
        <v>10163132</v>
      </c>
      <c r="M85">
        <v>10163133</v>
      </c>
      <c r="O85">
        <v>10163134</v>
      </c>
      <c r="Q85">
        <v>10163135</v>
      </c>
    </row>
    <row r="86" spans="1:18" ht="15.75" x14ac:dyDescent="0.25">
      <c r="A86" s="1014">
        <v>1016314</v>
      </c>
      <c r="B86" t="s">
        <v>172</v>
      </c>
      <c r="E86" s="456"/>
      <c r="F86" s="1013">
        <f t="shared" si="13"/>
        <v>0</v>
      </c>
      <c r="G86" s="150">
        <f t="shared" si="10"/>
        <v>0</v>
      </c>
      <c r="I86">
        <v>10163141</v>
      </c>
      <c r="K86">
        <v>10163142</v>
      </c>
      <c r="M86">
        <v>10163143</v>
      </c>
      <c r="O86">
        <v>10163144</v>
      </c>
    </row>
    <row r="87" spans="1:18" ht="15.75" x14ac:dyDescent="0.25">
      <c r="A87" s="1014">
        <v>1016315</v>
      </c>
      <c r="B87" t="s">
        <v>173</v>
      </c>
      <c r="E87" s="456"/>
      <c r="F87" s="1013">
        <f>SUM(J87,L87,N87,P87,R87)</f>
        <v>0</v>
      </c>
      <c r="G87" s="150">
        <f t="shared" si="10"/>
        <v>0</v>
      </c>
      <c r="I87">
        <v>10163151</v>
      </c>
      <c r="K87">
        <v>10163152</v>
      </c>
      <c r="M87">
        <v>10163153</v>
      </c>
      <c r="O87">
        <v>10163154</v>
      </c>
    </row>
    <row r="88" spans="1:18" ht="15.75" x14ac:dyDescent="0.25">
      <c r="A88" s="1014">
        <v>1016316</v>
      </c>
      <c r="B88" t="s">
        <v>174</v>
      </c>
      <c r="E88" s="456"/>
      <c r="F88" s="1013">
        <f t="shared" si="13"/>
        <v>0</v>
      </c>
      <c r="G88" s="150">
        <f t="shared" si="10"/>
        <v>0</v>
      </c>
      <c r="I88">
        <v>10163161</v>
      </c>
      <c r="K88">
        <v>10163162</v>
      </c>
    </row>
    <row r="89" spans="1:18" ht="18.75" x14ac:dyDescent="0.3">
      <c r="A89" s="1015">
        <v>101632</v>
      </c>
      <c r="B89" s="535" t="s">
        <v>166</v>
      </c>
      <c r="E89" s="1016">
        <v>0</v>
      </c>
      <c r="F89" s="1037">
        <v>0</v>
      </c>
      <c r="G89" s="150">
        <f t="shared" si="10"/>
        <v>0</v>
      </c>
    </row>
    <row r="90" spans="1:18" ht="15.75" x14ac:dyDescent="0.25">
      <c r="A90" s="1014">
        <v>1016321</v>
      </c>
      <c r="B90" t="s">
        <v>1074</v>
      </c>
      <c r="E90" s="456">
        <v>0</v>
      </c>
      <c r="F90" s="1013">
        <v>187</v>
      </c>
      <c r="G90" s="150">
        <f t="shared" si="10"/>
        <v>-187</v>
      </c>
      <c r="I90">
        <v>10163211</v>
      </c>
    </row>
    <row r="91" spans="1:18" ht="15.75" x14ac:dyDescent="0.25">
      <c r="A91" s="1014">
        <v>1016322</v>
      </c>
      <c r="B91" t="s">
        <v>1075</v>
      </c>
      <c r="E91" s="456">
        <v>0</v>
      </c>
      <c r="F91" s="1013">
        <f>SUM(J91,L91)</f>
        <v>0</v>
      </c>
      <c r="G91" s="150">
        <f t="shared" si="10"/>
        <v>0</v>
      </c>
      <c r="I91">
        <v>10163221</v>
      </c>
      <c r="K91">
        <v>10163222</v>
      </c>
      <c r="L91">
        <v>0</v>
      </c>
    </row>
    <row r="92" spans="1:18" ht="18.75" x14ac:dyDescent="0.3">
      <c r="A92" s="1015">
        <v>101633</v>
      </c>
      <c r="B92" s="535" t="s">
        <v>175</v>
      </c>
      <c r="C92" s="449"/>
      <c r="E92" s="1016">
        <v>0</v>
      </c>
      <c r="F92" s="1013">
        <f>SUM(J92)</f>
        <v>0</v>
      </c>
      <c r="G92" s="150">
        <f t="shared" si="10"/>
        <v>0</v>
      </c>
      <c r="I92">
        <v>1016331</v>
      </c>
      <c r="J92">
        <v>0</v>
      </c>
    </row>
    <row r="93" spans="1:18" ht="18.75" x14ac:dyDescent="0.3">
      <c r="A93" s="1015">
        <v>101634</v>
      </c>
      <c r="B93" s="535" t="s">
        <v>176</v>
      </c>
      <c r="C93" s="449"/>
      <c r="E93" s="1016">
        <v>0</v>
      </c>
      <c r="F93" s="1013">
        <f>SUM(J93,L93)</f>
        <v>0</v>
      </c>
      <c r="G93" s="150">
        <f t="shared" si="10"/>
        <v>0</v>
      </c>
      <c r="I93">
        <v>1016341</v>
      </c>
      <c r="K93">
        <v>1016342</v>
      </c>
      <c r="L93">
        <v>0</v>
      </c>
    </row>
    <row r="94" spans="1:18" ht="18.75" x14ac:dyDescent="0.3">
      <c r="A94" s="1015">
        <v>101635</v>
      </c>
      <c r="B94" s="535" t="s">
        <v>177</v>
      </c>
      <c r="C94" s="449"/>
      <c r="E94" s="1016">
        <v>0</v>
      </c>
      <c r="F94" s="1013">
        <f>SUM(F95)</f>
        <v>0</v>
      </c>
      <c r="G94" s="150">
        <f t="shared" si="10"/>
        <v>0</v>
      </c>
    </row>
    <row r="95" spans="1:18" ht="15.75" x14ac:dyDescent="0.25">
      <c r="A95" s="1015">
        <v>1016351</v>
      </c>
      <c r="B95" s="449" t="s">
        <v>1076</v>
      </c>
      <c r="E95" s="456">
        <v>0</v>
      </c>
      <c r="F95" s="1013">
        <f>SUM(J95,L95,N95,P95)</f>
        <v>0</v>
      </c>
      <c r="G95" s="150">
        <f t="shared" si="10"/>
        <v>0</v>
      </c>
      <c r="I95">
        <v>10163511</v>
      </c>
      <c r="K95">
        <v>10163512</v>
      </c>
      <c r="M95">
        <v>10163513</v>
      </c>
      <c r="O95">
        <v>10163514</v>
      </c>
      <c r="P95">
        <v>0</v>
      </c>
    </row>
    <row r="96" spans="1:18" ht="18.75" x14ac:dyDescent="0.3">
      <c r="A96" s="1015">
        <v>101636</v>
      </c>
      <c r="B96" s="449" t="s">
        <v>1077</v>
      </c>
      <c r="C96" s="449"/>
      <c r="D96" s="449"/>
      <c r="E96" s="1016">
        <v>0</v>
      </c>
      <c r="F96" s="1013">
        <v>0</v>
      </c>
      <c r="G96" s="150">
        <f t="shared" si="10"/>
        <v>0</v>
      </c>
      <c r="I96">
        <v>1016361</v>
      </c>
    </row>
    <row r="97" spans="1:16" ht="16.5" thickBot="1" x14ac:dyDescent="0.3">
      <c r="A97" s="1014"/>
      <c r="E97" s="456"/>
      <c r="F97" s="1013"/>
      <c r="G97" s="150">
        <f t="shared" si="10"/>
        <v>0</v>
      </c>
    </row>
    <row r="98" spans="1:16" ht="20.25" thickTop="1" thickBot="1" x14ac:dyDescent="0.35">
      <c r="A98" s="1015">
        <v>10164</v>
      </c>
      <c r="B98" s="535" t="s">
        <v>179</v>
      </c>
      <c r="C98" s="449"/>
      <c r="D98" s="449"/>
      <c r="E98" s="1017">
        <f>SUM(E99,E107,E112)</f>
        <v>0</v>
      </c>
      <c r="F98" s="1042">
        <f>SUM(F112,F107,F99)</f>
        <v>0</v>
      </c>
      <c r="G98" s="150">
        <f t="shared" si="10"/>
        <v>0</v>
      </c>
      <c r="H98">
        <v>0</v>
      </c>
    </row>
    <row r="99" spans="1:16" ht="16.5" thickTop="1" x14ac:dyDescent="0.25">
      <c r="A99" s="1014">
        <v>101641</v>
      </c>
      <c r="B99" t="s">
        <v>180</v>
      </c>
      <c r="E99" s="1027">
        <f>SUM(E100:E105)</f>
        <v>0</v>
      </c>
      <c r="F99" s="1043">
        <f>SUM(F100:F105)</f>
        <v>0</v>
      </c>
      <c r="G99" s="150">
        <f t="shared" si="10"/>
        <v>0</v>
      </c>
    </row>
    <row r="100" spans="1:16" ht="15.75" x14ac:dyDescent="0.25">
      <c r="A100" s="1014">
        <v>1016411</v>
      </c>
      <c r="B100" t="s">
        <v>1078</v>
      </c>
      <c r="E100" s="456"/>
      <c r="F100" s="1013">
        <f>SUM(J100,L100,N100,P100)</f>
        <v>0</v>
      </c>
      <c r="G100" s="150">
        <f t="shared" si="10"/>
        <v>0</v>
      </c>
      <c r="I100">
        <v>10164111</v>
      </c>
      <c r="K100">
        <v>10164112</v>
      </c>
      <c r="M100">
        <v>10164113</v>
      </c>
    </row>
    <row r="101" spans="1:16" ht="15.75" x14ac:dyDescent="0.25">
      <c r="A101" s="1014">
        <v>1016412</v>
      </c>
      <c r="B101" t="s">
        <v>181</v>
      </c>
      <c r="E101" s="456"/>
      <c r="F101" s="1013">
        <f t="shared" ref="F101:F106" si="14">SUM(J101,L101,N101,P101)</f>
        <v>0</v>
      </c>
      <c r="G101" s="150">
        <f t="shared" si="10"/>
        <v>0</v>
      </c>
      <c r="I101">
        <v>10164121</v>
      </c>
    </row>
    <row r="102" spans="1:16" ht="15.75" x14ac:dyDescent="0.25">
      <c r="A102" s="1014">
        <v>1016413</v>
      </c>
      <c r="B102" t="s">
        <v>426</v>
      </c>
      <c r="E102" s="456"/>
      <c r="F102" s="1013">
        <f t="shared" si="14"/>
        <v>0</v>
      </c>
      <c r="G102" s="150">
        <f t="shared" si="10"/>
        <v>0</v>
      </c>
      <c r="I102">
        <v>10164131</v>
      </c>
      <c r="K102">
        <v>10164132</v>
      </c>
      <c r="M102">
        <v>10164133</v>
      </c>
    </row>
    <row r="103" spans="1:16" ht="15.75" x14ac:dyDescent="0.25">
      <c r="A103" s="1014">
        <v>1016414</v>
      </c>
      <c r="B103" t="s">
        <v>182</v>
      </c>
      <c r="E103" s="456"/>
      <c r="F103" s="1013">
        <f t="shared" si="14"/>
        <v>0</v>
      </c>
      <c r="G103" s="150">
        <f t="shared" si="10"/>
        <v>0</v>
      </c>
      <c r="I103">
        <v>10164141</v>
      </c>
      <c r="K103">
        <v>10164142</v>
      </c>
      <c r="M103">
        <v>10164143</v>
      </c>
      <c r="O103">
        <v>10164144</v>
      </c>
      <c r="P103">
        <v>0</v>
      </c>
    </row>
    <row r="104" spans="1:16" ht="15.75" x14ac:dyDescent="0.25">
      <c r="A104" s="1014">
        <v>1016415</v>
      </c>
      <c r="B104" t="s">
        <v>183</v>
      </c>
      <c r="E104" s="456"/>
      <c r="F104" s="1013">
        <f t="shared" si="14"/>
        <v>0</v>
      </c>
      <c r="G104" s="150">
        <f t="shared" si="10"/>
        <v>0</v>
      </c>
      <c r="I104">
        <v>10164151</v>
      </c>
      <c r="K104">
        <v>10164152</v>
      </c>
    </row>
    <row r="105" spans="1:16" ht="15.75" x14ac:dyDescent="0.25">
      <c r="A105" s="1014">
        <v>1016416</v>
      </c>
      <c r="B105" t="s">
        <v>184</v>
      </c>
      <c r="E105" s="456"/>
      <c r="F105" s="1013">
        <f t="shared" si="14"/>
        <v>0</v>
      </c>
      <c r="G105" s="150">
        <f t="shared" si="10"/>
        <v>0</v>
      </c>
      <c r="I105">
        <v>10164161</v>
      </c>
      <c r="K105">
        <v>10164162</v>
      </c>
    </row>
    <row r="106" spans="1:16" ht="15.75" x14ac:dyDescent="0.25">
      <c r="A106" s="1014"/>
      <c r="E106" s="456"/>
      <c r="F106" s="1013">
        <f t="shared" si="14"/>
        <v>0</v>
      </c>
      <c r="G106" s="150">
        <f t="shared" si="10"/>
        <v>0</v>
      </c>
    </row>
    <row r="107" spans="1:16" ht="15.75" x14ac:dyDescent="0.25">
      <c r="A107" s="1015">
        <v>101642</v>
      </c>
      <c r="B107" s="535" t="s">
        <v>185</v>
      </c>
      <c r="E107" s="1027">
        <f>SUM(E108:E110)</f>
        <v>0</v>
      </c>
      <c r="F107" s="1037">
        <f>SUM(F108:F110)</f>
        <v>0</v>
      </c>
      <c r="G107" s="150">
        <f t="shared" si="10"/>
        <v>0</v>
      </c>
    </row>
    <row r="108" spans="1:16" ht="15.75" x14ac:dyDescent="0.25">
      <c r="A108" s="1014">
        <v>1016421</v>
      </c>
      <c r="B108" t="s">
        <v>1079</v>
      </c>
      <c r="E108" s="456"/>
      <c r="F108" s="1013">
        <f>SUM(J108,L108)</f>
        <v>0</v>
      </c>
      <c r="G108" s="150">
        <f t="shared" si="10"/>
        <v>0</v>
      </c>
      <c r="I108">
        <v>10164211</v>
      </c>
      <c r="K108">
        <v>10164212</v>
      </c>
    </row>
    <row r="109" spans="1:16" ht="15.75" x14ac:dyDescent="0.25">
      <c r="A109" s="1014">
        <v>1016422</v>
      </c>
      <c r="B109" t="s">
        <v>1080</v>
      </c>
      <c r="E109" s="456"/>
      <c r="F109" s="1013">
        <f t="shared" ref="F109:F110" si="15">SUM(J109,L109)</f>
        <v>0</v>
      </c>
      <c r="G109" s="150">
        <f t="shared" si="10"/>
        <v>0</v>
      </c>
      <c r="I109">
        <v>10164221</v>
      </c>
      <c r="K109">
        <v>10164222</v>
      </c>
    </row>
    <row r="110" spans="1:16" ht="15.75" x14ac:dyDescent="0.25">
      <c r="A110" s="1014">
        <v>1016423</v>
      </c>
      <c r="B110" t="s">
        <v>1081</v>
      </c>
      <c r="E110" s="456"/>
      <c r="F110" s="1013">
        <f t="shared" si="15"/>
        <v>0</v>
      </c>
      <c r="G110" s="150">
        <f t="shared" si="10"/>
        <v>0</v>
      </c>
      <c r="I110">
        <v>10164231</v>
      </c>
      <c r="K110">
        <v>10164232</v>
      </c>
    </row>
    <row r="111" spans="1:16" ht="15.75" x14ac:dyDescent="0.25">
      <c r="A111" s="1014"/>
      <c r="E111" s="456"/>
      <c r="F111" s="1013"/>
      <c r="G111" s="150">
        <f t="shared" si="10"/>
        <v>0</v>
      </c>
    </row>
    <row r="112" spans="1:16" ht="15.75" x14ac:dyDescent="0.25">
      <c r="A112" s="1015">
        <v>101643</v>
      </c>
      <c r="B112" s="535" t="s">
        <v>186</v>
      </c>
      <c r="C112" s="535"/>
      <c r="E112" s="1027">
        <v>0</v>
      </c>
      <c r="F112" s="1034">
        <f>SUM(J112,L112,N112)</f>
        <v>0</v>
      </c>
      <c r="G112" s="150">
        <f t="shared" si="10"/>
        <v>0</v>
      </c>
      <c r="H112" t="s">
        <v>39</v>
      </c>
      <c r="I112">
        <v>1016431</v>
      </c>
      <c r="K112">
        <v>1016432</v>
      </c>
      <c r="M112">
        <v>1016439</v>
      </c>
      <c r="N112">
        <v>0</v>
      </c>
    </row>
    <row r="113" spans="1:9" ht="16.5" thickBot="1" x14ac:dyDescent="0.3">
      <c r="A113" s="1014"/>
      <c r="E113" s="456"/>
      <c r="F113" s="1013"/>
      <c r="G113" s="150">
        <f t="shared" si="10"/>
        <v>0</v>
      </c>
    </row>
    <row r="114" spans="1:9" ht="20.25" thickTop="1" thickBot="1" x14ac:dyDescent="0.35">
      <c r="A114" s="1015">
        <v>1016495</v>
      </c>
      <c r="B114" s="535" t="s">
        <v>187</v>
      </c>
      <c r="C114" s="535"/>
      <c r="E114" s="1017">
        <v>0</v>
      </c>
      <c r="F114" s="1018">
        <v>0</v>
      </c>
      <c r="G114" s="150">
        <f t="shared" si="10"/>
        <v>0</v>
      </c>
      <c r="I114">
        <v>1016495</v>
      </c>
    </row>
    <row r="115" spans="1:9" ht="21" thickTop="1" thickBot="1" x14ac:dyDescent="0.35">
      <c r="A115" s="809" t="s">
        <v>188</v>
      </c>
      <c r="E115" s="1019">
        <f>SUM(E98,E81,E2)</f>
        <v>0</v>
      </c>
      <c r="F115" s="1035">
        <f>SUM(F98,F81,F2)</f>
        <v>0</v>
      </c>
      <c r="G115" s="150">
        <f t="shared" si="10"/>
        <v>0</v>
      </c>
    </row>
    <row r="116" spans="1:9" ht="15.75" thickTop="1" x14ac:dyDescent="0.25"/>
  </sheetData>
  <hyperlinks>
    <hyperlink ref="B1" r:id="rId1"/>
  </hyperlinks>
  <pageMargins left="0.11811023622047245" right="0.19685039370078741" top="0.19685039370078741" bottom="0.15748031496062992" header="0.31496062992125984" footer="0.31496062992125984"/>
  <pageSetup paperSize="9" orientation="landscape" horizontalDpi="0" verticalDpi="0" r:id="rId2"/>
  <ignoredErrors>
    <ignoredError sqref="F3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6"/>
  <sheetViews>
    <sheetView workbookViewId="0">
      <pane ySplit="1" topLeftCell="A32" activePane="bottomLeft" state="frozen"/>
      <selection pane="bottomLeft" activeCell="B1" sqref="B1"/>
    </sheetView>
  </sheetViews>
  <sheetFormatPr baseColWidth="10" defaultRowHeight="15" x14ac:dyDescent="0.25"/>
  <cols>
    <col min="1" max="1" width="19.28515625" customWidth="1"/>
    <col min="4" max="4" width="34.5703125" customWidth="1"/>
    <col min="5" max="5" width="13.7109375" customWidth="1"/>
    <col min="6" max="6" width="13.7109375" style="142" customWidth="1"/>
    <col min="7" max="7" width="12.5703125" style="142" customWidth="1"/>
  </cols>
  <sheetData>
    <row r="1" spans="1:8" ht="45" customHeight="1" thickTop="1" thickBot="1" x14ac:dyDescent="0.35">
      <c r="A1" s="66"/>
      <c r="B1" s="362" t="s">
        <v>438</v>
      </c>
      <c r="C1" s="69"/>
      <c r="D1" s="280"/>
      <c r="E1" s="1129" t="s">
        <v>1145</v>
      </c>
      <c r="F1" s="1130" t="s">
        <v>1149</v>
      </c>
      <c r="G1" s="1131" t="s">
        <v>442</v>
      </c>
      <c r="H1" s="1242" t="s">
        <v>428</v>
      </c>
    </row>
    <row r="2" spans="1:8" ht="19.5" thickTop="1" x14ac:dyDescent="0.25">
      <c r="A2" s="1429" t="s">
        <v>42</v>
      </c>
      <c r="B2" s="1429"/>
      <c r="C2" s="1429"/>
      <c r="D2" s="70"/>
      <c r="E2" s="1430">
        <f>SUM(E4,E9,E16,E22,E29,E35,E41,E47)</f>
        <v>24600</v>
      </c>
      <c r="F2" s="1437">
        <f>SUM(F9,F4,F16,F22,F29,F35,F47)</f>
        <v>0</v>
      </c>
      <c r="G2" s="1432">
        <f>SUM(E2-F2)</f>
        <v>24600</v>
      </c>
      <c r="H2" s="4"/>
    </row>
    <row r="3" spans="1:8" ht="15" customHeight="1" thickBot="1" x14ac:dyDescent="0.3">
      <c r="A3" s="1429"/>
      <c r="B3" s="1429"/>
      <c r="C3" s="1429"/>
      <c r="D3" s="70"/>
      <c r="E3" s="1431"/>
      <c r="F3" s="1438"/>
      <c r="G3" s="1433"/>
      <c r="H3" s="161"/>
    </row>
    <row r="4" spans="1:8" ht="18.75" customHeight="1" thickTop="1" x14ac:dyDescent="0.3">
      <c r="A4" s="407" t="s">
        <v>643</v>
      </c>
      <c r="B4" s="407" t="s">
        <v>366</v>
      </c>
      <c r="C4" s="408"/>
      <c r="D4" s="70"/>
      <c r="E4" s="767">
        <f>SUM(E5:E7)</f>
        <v>7500</v>
      </c>
      <c r="F4" s="906">
        <f>SUM(F5:F8)</f>
        <v>0</v>
      </c>
      <c r="G4" s="907">
        <f>E4-F4</f>
        <v>7500</v>
      </c>
      <c r="H4" s="5">
        <v>3996</v>
      </c>
    </row>
    <row r="5" spans="1:8" ht="15.75" x14ac:dyDescent="0.25">
      <c r="A5" s="409" t="s">
        <v>644</v>
      </c>
      <c r="B5" s="410" t="s">
        <v>164</v>
      </c>
      <c r="C5" s="411"/>
      <c r="D5" s="45"/>
      <c r="E5" s="486">
        <v>2000</v>
      </c>
      <c r="F5" s="908"/>
      <c r="G5" s="1089">
        <f>SUM(E5-F5)</f>
        <v>2000</v>
      </c>
      <c r="H5" s="5"/>
    </row>
    <row r="6" spans="1:8" ht="15.75" x14ac:dyDescent="0.25">
      <c r="A6" s="409" t="s">
        <v>645</v>
      </c>
      <c r="B6" s="410" t="s">
        <v>14</v>
      </c>
      <c r="C6" s="411"/>
      <c r="D6" s="45"/>
      <c r="E6" s="486">
        <v>2500</v>
      </c>
      <c r="F6" s="908"/>
      <c r="G6" s="1089">
        <f t="shared" ref="G6:G7" si="0">SUM(E6-F6)</f>
        <v>2500</v>
      </c>
      <c r="H6" s="5"/>
    </row>
    <row r="7" spans="1:8" ht="15.75" x14ac:dyDescent="0.25">
      <c r="A7" s="409" t="s">
        <v>646</v>
      </c>
      <c r="B7" s="410" t="s">
        <v>977</v>
      </c>
      <c r="C7" s="411"/>
      <c r="D7" s="45"/>
      <c r="E7" s="486">
        <v>3000</v>
      </c>
      <c r="F7" s="908"/>
      <c r="G7" s="1089">
        <f t="shared" si="0"/>
        <v>3000</v>
      </c>
      <c r="H7" s="5">
        <v>2016</v>
      </c>
    </row>
    <row r="8" spans="1:8" ht="15" customHeight="1" x14ac:dyDescent="0.25">
      <c r="A8" s="402"/>
      <c r="B8" s="411"/>
      <c r="C8" s="411"/>
      <c r="D8" s="45"/>
      <c r="E8" s="486"/>
      <c r="F8" s="908"/>
      <c r="G8" s="909"/>
      <c r="H8" s="5"/>
    </row>
    <row r="9" spans="1:8" ht="15" customHeight="1" x14ac:dyDescent="0.3">
      <c r="A9" s="407" t="s">
        <v>647</v>
      </c>
      <c r="B9" s="412" t="s">
        <v>870</v>
      </c>
      <c r="C9" s="413"/>
      <c r="D9" s="47"/>
      <c r="E9" s="767">
        <f>SUM(E10:E14)</f>
        <v>4000</v>
      </c>
      <c r="F9" s="906">
        <f>SUM(F10:F14)</f>
        <v>0</v>
      </c>
      <c r="G9" s="907">
        <f>E9-F9</f>
        <v>4000</v>
      </c>
      <c r="H9" s="5"/>
    </row>
    <row r="10" spans="1:8" ht="15.75" x14ac:dyDescent="0.25">
      <c r="A10" s="409" t="s">
        <v>648</v>
      </c>
      <c r="B10" s="410" t="s">
        <v>871</v>
      </c>
      <c r="C10" s="410"/>
      <c r="D10" s="45"/>
      <c r="E10" s="487">
        <v>2500</v>
      </c>
      <c r="F10" s="908"/>
      <c r="G10" s="1089">
        <f>SUM(E10-F10)</f>
        <v>2500</v>
      </c>
      <c r="H10" s="5"/>
    </row>
    <row r="11" spans="1:8" ht="15.75" x14ac:dyDescent="0.25">
      <c r="A11" s="409" t="s">
        <v>649</v>
      </c>
      <c r="B11" s="410" t="s">
        <v>883</v>
      </c>
      <c r="C11" s="414"/>
      <c r="D11" s="47"/>
      <c r="E11" s="487">
        <v>1500</v>
      </c>
      <c r="F11" s="908"/>
      <c r="G11" s="1089">
        <f t="shared" ref="G11:G14" si="1">SUM(E11-F11)</f>
        <v>1500</v>
      </c>
      <c r="H11" s="5"/>
    </row>
    <row r="12" spans="1:8" ht="15.75" x14ac:dyDescent="0.25">
      <c r="A12" s="409" t="s">
        <v>650</v>
      </c>
      <c r="B12" s="410" t="s">
        <v>872</v>
      </c>
      <c r="C12" s="414"/>
      <c r="D12" s="47"/>
      <c r="E12" s="487"/>
      <c r="F12" s="908"/>
      <c r="G12" s="1089">
        <f t="shared" si="1"/>
        <v>0</v>
      </c>
      <c r="H12" s="5"/>
    </row>
    <row r="13" spans="1:8" ht="15.75" x14ac:dyDescent="0.25">
      <c r="A13" s="409" t="s">
        <v>651</v>
      </c>
      <c r="B13" s="410" t="s">
        <v>1024</v>
      </c>
      <c r="C13" s="414"/>
      <c r="D13" s="47"/>
      <c r="E13" s="487"/>
      <c r="F13" s="908"/>
      <c r="G13" s="1089">
        <f t="shared" si="1"/>
        <v>0</v>
      </c>
      <c r="H13" s="5"/>
    </row>
    <row r="14" spans="1:8" ht="16.5" customHeight="1" x14ac:dyDescent="0.25">
      <c r="A14" s="409" t="s">
        <v>981</v>
      </c>
      <c r="B14" s="410" t="s">
        <v>982</v>
      </c>
      <c r="C14" s="415"/>
      <c r="D14" s="47"/>
      <c r="E14" s="486"/>
      <c r="F14" s="908"/>
      <c r="G14" s="1089">
        <f t="shared" si="1"/>
        <v>0</v>
      </c>
      <c r="H14" s="5"/>
    </row>
    <row r="15" spans="1:8" ht="16.5" customHeight="1" x14ac:dyDescent="0.25">
      <c r="A15" s="409"/>
      <c r="B15" s="410"/>
      <c r="C15" s="415"/>
      <c r="D15" s="47"/>
      <c r="E15" s="486"/>
      <c r="F15" s="908"/>
      <c r="G15" s="909"/>
      <c r="H15" s="5"/>
    </row>
    <row r="16" spans="1:8" ht="15" customHeight="1" x14ac:dyDescent="0.25">
      <c r="A16" s="416" t="s">
        <v>652</v>
      </c>
      <c r="B16" s="416" t="s">
        <v>1025</v>
      </c>
      <c r="C16" s="417"/>
      <c r="D16" s="148"/>
      <c r="E16" s="995">
        <f>SUM(E17:E21)</f>
        <v>6500</v>
      </c>
      <c r="F16" s="997">
        <f>SUM(F17:F21)</f>
        <v>0</v>
      </c>
      <c r="G16" s="996">
        <f>E16-F16</f>
        <v>6500</v>
      </c>
      <c r="H16" s="5">
        <v>6500</v>
      </c>
    </row>
    <row r="17" spans="1:8" ht="15" customHeight="1" x14ac:dyDescent="0.25">
      <c r="A17" s="418" t="s">
        <v>661</v>
      </c>
      <c r="B17" s="418" t="s">
        <v>873</v>
      </c>
      <c r="C17" s="419"/>
      <c r="D17" s="71"/>
      <c r="E17" s="488">
        <v>2500</v>
      </c>
      <c r="F17" s="908"/>
      <c r="G17" s="1089">
        <f>SUM(E17-F17)</f>
        <v>2500</v>
      </c>
      <c r="H17" s="5"/>
    </row>
    <row r="18" spans="1:8" ht="14.25" customHeight="1" x14ac:dyDescent="0.25">
      <c r="A18" s="418" t="s">
        <v>662</v>
      </c>
      <c r="B18" s="418" t="s">
        <v>874</v>
      </c>
      <c r="C18" s="418"/>
      <c r="D18" s="146"/>
      <c r="E18" s="488">
        <v>1000</v>
      </c>
      <c r="F18" s="908"/>
      <c r="G18" s="1089">
        <f t="shared" ref="G18:G21" si="2">SUM(E18-F18)</f>
        <v>1000</v>
      </c>
      <c r="H18" s="5"/>
    </row>
    <row r="19" spans="1:8" ht="14.25" customHeight="1" x14ac:dyDescent="0.25">
      <c r="A19" s="418" t="s">
        <v>875</v>
      </c>
      <c r="B19" s="418" t="s">
        <v>876</v>
      </c>
      <c r="C19" s="418"/>
      <c r="D19" s="146"/>
      <c r="E19" s="488">
        <v>2000</v>
      </c>
      <c r="F19" s="908"/>
      <c r="G19" s="1089">
        <f t="shared" si="2"/>
        <v>2000</v>
      </c>
      <c r="H19" s="5"/>
    </row>
    <row r="20" spans="1:8" ht="14.25" customHeight="1" x14ac:dyDescent="0.25">
      <c r="A20" s="418" t="s">
        <v>990</v>
      </c>
      <c r="B20" s="418" t="s">
        <v>877</v>
      </c>
      <c r="C20" s="418"/>
      <c r="D20" s="146"/>
      <c r="E20" s="488">
        <v>1000</v>
      </c>
      <c r="F20" s="908"/>
      <c r="G20" s="1089">
        <f t="shared" si="2"/>
        <v>1000</v>
      </c>
      <c r="H20" s="5"/>
    </row>
    <row r="21" spans="1:8" ht="10.5" customHeight="1" x14ac:dyDescent="0.25">
      <c r="A21" s="419"/>
      <c r="B21" s="407"/>
      <c r="C21" s="419"/>
      <c r="D21" s="71"/>
      <c r="E21" s="474"/>
      <c r="F21" s="908"/>
      <c r="G21" s="1089">
        <f t="shared" si="2"/>
        <v>0</v>
      </c>
      <c r="H21" s="5"/>
    </row>
    <row r="22" spans="1:8" ht="15.75" customHeight="1" x14ac:dyDescent="0.25">
      <c r="A22" s="407" t="s">
        <v>653</v>
      </c>
      <c r="B22" s="420" t="s">
        <v>367</v>
      </c>
      <c r="C22" s="420"/>
      <c r="D22" s="147"/>
      <c r="E22" s="1434">
        <f>SUM(E24:E28)</f>
        <v>4000</v>
      </c>
      <c r="F22" s="1435">
        <f>SUM(F24:F28)</f>
        <v>0</v>
      </c>
      <c r="G22" s="1436">
        <f>E22-F22</f>
        <v>4000</v>
      </c>
      <c r="H22" s="5"/>
    </row>
    <row r="23" spans="1:8" ht="21" customHeight="1" x14ac:dyDescent="0.25">
      <c r="A23" s="420"/>
      <c r="B23" s="420" t="s">
        <v>368</v>
      </c>
      <c r="C23" s="420"/>
      <c r="D23" s="147"/>
      <c r="E23" s="1434"/>
      <c r="F23" s="1435"/>
      <c r="G23" s="1436"/>
      <c r="H23" s="5"/>
    </row>
    <row r="24" spans="1:8" ht="15" customHeight="1" x14ac:dyDescent="0.25">
      <c r="A24" s="418" t="s">
        <v>884</v>
      </c>
      <c r="B24" s="418" t="s">
        <v>873</v>
      </c>
      <c r="C24" s="422"/>
      <c r="D24" s="147"/>
      <c r="E24" s="488">
        <v>1000</v>
      </c>
      <c r="F24" s="910"/>
      <c r="G24" s="1089">
        <f>SUM(E24-F24)</f>
        <v>1000</v>
      </c>
      <c r="H24" s="5"/>
    </row>
    <row r="25" spans="1:8" ht="15" customHeight="1" x14ac:dyDescent="0.25">
      <c r="A25" s="418" t="s">
        <v>885</v>
      </c>
      <c r="B25" s="418" t="s">
        <v>874</v>
      </c>
      <c r="C25" s="422"/>
      <c r="D25" s="147"/>
      <c r="E25" s="488">
        <v>1000</v>
      </c>
      <c r="F25" s="910"/>
      <c r="G25" s="1089">
        <f t="shared" ref="G25:G28" si="3">SUM(E25-F25)</f>
        <v>1000</v>
      </c>
      <c r="H25" s="5"/>
    </row>
    <row r="26" spans="1:8" ht="15" customHeight="1" x14ac:dyDescent="0.25">
      <c r="A26" s="418" t="s">
        <v>886</v>
      </c>
      <c r="B26" s="418" t="s">
        <v>876</v>
      </c>
      <c r="C26" s="418"/>
      <c r="D26" s="147"/>
      <c r="E26" s="488">
        <v>1000</v>
      </c>
      <c r="F26" s="910"/>
      <c r="G26" s="1089">
        <f t="shared" si="3"/>
        <v>1000</v>
      </c>
      <c r="H26" s="5"/>
    </row>
    <row r="27" spans="1:8" ht="15" customHeight="1" x14ac:dyDescent="0.25">
      <c r="A27" s="418" t="s">
        <v>887</v>
      </c>
      <c r="B27" s="418" t="s">
        <v>877</v>
      </c>
      <c r="C27" s="418"/>
      <c r="D27" s="147"/>
      <c r="E27" s="488">
        <v>1000</v>
      </c>
      <c r="F27" s="910"/>
      <c r="G27" s="1089">
        <f t="shared" si="3"/>
        <v>1000</v>
      </c>
      <c r="H27" s="5"/>
    </row>
    <row r="28" spans="1:8" ht="10.5" customHeight="1" x14ac:dyDescent="0.25">
      <c r="A28" s="420"/>
      <c r="B28" s="420"/>
      <c r="C28" s="420"/>
      <c r="D28" s="147"/>
      <c r="E28" s="474"/>
      <c r="F28" s="908"/>
      <c r="G28" s="1089">
        <f t="shared" si="3"/>
        <v>0</v>
      </c>
      <c r="H28" s="5"/>
    </row>
    <row r="29" spans="1:8" ht="16.5" customHeight="1" x14ac:dyDescent="0.3">
      <c r="A29" s="407" t="s">
        <v>1026</v>
      </c>
      <c r="B29" s="420" t="s">
        <v>369</v>
      </c>
      <c r="C29" s="421"/>
      <c r="D29" s="149"/>
      <c r="E29" s="767">
        <f>SUM(E30:E33)</f>
        <v>600</v>
      </c>
      <c r="F29" s="906">
        <f>SUM(F30:F31)</f>
        <v>0</v>
      </c>
      <c r="G29" s="907">
        <f>E29-F29</f>
        <v>600</v>
      </c>
      <c r="H29" s="5"/>
    </row>
    <row r="30" spans="1:8" ht="15" customHeight="1" x14ac:dyDescent="0.3">
      <c r="A30" s="418" t="s">
        <v>1027</v>
      </c>
      <c r="B30" s="421" t="s">
        <v>890</v>
      </c>
      <c r="C30" s="421"/>
      <c r="D30" s="149"/>
      <c r="E30" s="488">
        <v>300</v>
      </c>
      <c r="F30" s="908"/>
      <c r="G30" s="1090">
        <f t="shared" ref="G30:G33" si="4">E30-F30</f>
        <v>300</v>
      </c>
      <c r="H30" s="5"/>
    </row>
    <row r="31" spans="1:8" ht="15" customHeight="1" x14ac:dyDescent="0.3">
      <c r="A31" s="418" t="s">
        <v>1028</v>
      </c>
      <c r="B31" s="421" t="s">
        <v>892</v>
      </c>
      <c r="C31" s="421"/>
      <c r="D31" s="149"/>
      <c r="E31" s="488">
        <v>300</v>
      </c>
      <c r="F31" s="908"/>
      <c r="G31" s="1090">
        <f t="shared" si="4"/>
        <v>300</v>
      </c>
      <c r="H31" s="5"/>
    </row>
    <row r="32" spans="1:8" ht="15" customHeight="1" x14ac:dyDescent="0.3">
      <c r="A32" s="418" t="s">
        <v>1029</v>
      </c>
      <c r="B32" s="421" t="s">
        <v>872</v>
      </c>
      <c r="C32" s="421"/>
      <c r="D32" s="149"/>
      <c r="E32" s="984"/>
      <c r="F32" s="908"/>
      <c r="G32" s="1090">
        <f t="shared" si="4"/>
        <v>0</v>
      </c>
      <c r="H32" s="5"/>
    </row>
    <row r="33" spans="1:8" ht="15" customHeight="1" x14ac:dyDescent="0.3">
      <c r="A33" s="418" t="s">
        <v>1030</v>
      </c>
      <c r="B33" s="421" t="s">
        <v>1024</v>
      </c>
      <c r="C33" s="421"/>
      <c r="D33" s="149"/>
      <c r="E33" s="474"/>
      <c r="F33" s="908"/>
      <c r="G33" s="1090">
        <f t="shared" si="4"/>
        <v>0</v>
      </c>
      <c r="H33" s="5"/>
    </row>
    <row r="34" spans="1:8" ht="15" customHeight="1" x14ac:dyDescent="0.3">
      <c r="A34" s="418"/>
      <c r="B34" s="421"/>
      <c r="C34" s="421"/>
      <c r="D34" s="149"/>
      <c r="E34" s="989"/>
      <c r="F34" s="908"/>
      <c r="G34" s="907"/>
      <c r="H34" s="5"/>
    </row>
    <row r="35" spans="1:8" ht="15" customHeight="1" x14ac:dyDescent="0.3">
      <c r="A35" s="407" t="s">
        <v>654</v>
      </c>
      <c r="B35" s="420" t="s">
        <v>370</v>
      </c>
      <c r="C35" s="420"/>
      <c r="D35" s="147"/>
      <c r="E35" s="767">
        <f>SUM(E36:E40)</f>
        <v>500</v>
      </c>
      <c r="F35" s="906">
        <f>SUM(F36:F40)</f>
        <v>0</v>
      </c>
      <c r="G35" s="911">
        <f>E35-F35</f>
        <v>500</v>
      </c>
      <c r="H35" s="5"/>
    </row>
    <row r="36" spans="1:8" ht="15" customHeight="1" x14ac:dyDescent="0.3">
      <c r="A36" s="418" t="s">
        <v>893</v>
      </c>
      <c r="B36" s="999" t="s">
        <v>1032</v>
      </c>
      <c r="C36" s="420"/>
      <c r="D36" s="147"/>
      <c r="E36" s="488">
        <v>250</v>
      </c>
      <c r="F36" s="1001"/>
      <c r="G36" s="1091">
        <f t="shared" ref="G36:G39" si="5">E36-F36</f>
        <v>250</v>
      </c>
      <c r="H36" s="5"/>
    </row>
    <row r="37" spans="1:8" ht="15" customHeight="1" x14ac:dyDescent="0.3">
      <c r="A37" s="418" t="s">
        <v>1031</v>
      </c>
      <c r="B37" s="999" t="s">
        <v>892</v>
      </c>
      <c r="C37" s="420"/>
      <c r="D37" s="147"/>
      <c r="E37" s="488">
        <v>250</v>
      </c>
      <c r="F37" s="1001"/>
      <c r="G37" s="1091">
        <f t="shared" si="5"/>
        <v>250</v>
      </c>
      <c r="H37" s="5"/>
    </row>
    <row r="38" spans="1:8" ht="15" customHeight="1" x14ac:dyDescent="0.3">
      <c r="A38" s="418" t="s">
        <v>983</v>
      </c>
      <c r="B38" s="999" t="s">
        <v>1033</v>
      </c>
      <c r="C38" s="420"/>
      <c r="D38" s="147"/>
      <c r="E38" s="1000"/>
      <c r="F38" s="1001"/>
      <c r="G38" s="1091">
        <f t="shared" si="5"/>
        <v>0</v>
      </c>
      <c r="H38" s="5"/>
    </row>
    <row r="39" spans="1:8" ht="15" customHeight="1" x14ac:dyDescent="0.3">
      <c r="A39" s="418" t="s">
        <v>1009</v>
      </c>
      <c r="B39" s="999" t="s">
        <v>1010</v>
      </c>
      <c r="C39" s="420"/>
      <c r="D39" s="147"/>
      <c r="E39" s="1000"/>
      <c r="F39" s="1001"/>
      <c r="G39" s="1091">
        <f t="shared" si="5"/>
        <v>0</v>
      </c>
      <c r="H39" s="5"/>
    </row>
    <row r="40" spans="1:8" ht="15" customHeight="1" x14ac:dyDescent="0.3">
      <c r="A40" s="407"/>
      <c r="B40" s="420"/>
      <c r="C40" s="420"/>
      <c r="D40" s="147"/>
      <c r="E40" s="1000"/>
      <c r="F40" s="1001"/>
      <c r="G40" s="991"/>
      <c r="H40" s="5"/>
    </row>
    <row r="41" spans="1:8" ht="15" customHeight="1" x14ac:dyDescent="0.3">
      <c r="A41" s="988" t="s">
        <v>655</v>
      </c>
      <c r="B41" s="420" t="s">
        <v>1034</v>
      </c>
      <c r="C41" s="421"/>
      <c r="D41" s="149"/>
      <c r="E41" s="990">
        <f>SUM(E42:E46)</f>
        <v>500</v>
      </c>
      <c r="F41" s="912">
        <f>SUM(F42:F46)</f>
        <v>0</v>
      </c>
      <c r="G41" s="907">
        <f>SUM(E41-F41)</f>
        <v>500</v>
      </c>
      <c r="H41" s="5"/>
    </row>
    <row r="42" spans="1:8" ht="15" customHeight="1" x14ac:dyDescent="0.25">
      <c r="A42" s="418" t="s">
        <v>1035</v>
      </c>
      <c r="B42" s="421" t="s">
        <v>890</v>
      </c>
      <c r="C42" s="421"/>
      <c r="D42" s="149"/>
      <c r="E42" s="488">
        <v>250</v>
      </c>
      <c r="F42" s="1006">
        <v>0</v>
      </c>
      <c r="G42" s="1008"/>
      <c r="H42" s="1241"/>
    </row>
    <row r="43" spans="1:8" ht="15" customHeight="1" x14ac:dyDescent="0.25">
      <c r="A43" s="418" t="s">
        <v>1036</v>
      </c>
      <c r="B43" s="421" t="s">
        <v>892</v>
      </c>
      <c r="C43" s="421"/>
      <c r="D43" s="149"/>
      <c r="E43" s="488">
        <v>250</v>
      </c>
      <c r="F43" s="1007"/>
      <c r="G43" s="1008"/>
      <c r="H43" s="1241"/>
    </row>
    <row r="44" spans="1:8" ht="15" customHeight="1" x14ac:dyDescent="0.25">
      <c r="A44" s="418" t="s">
        <v>1037</v>
      </c>
      <c r="B44" s="421" t="s">
        <v>1033</v>
      </c>
      <c r="C44" s="421"/>
      <c r="D44" s="149"/>
      <c r="E44" s="488"/>
      <c r="F44" s="1007"/>
      <c r="G44" s="1008"/>
      <c r="H44" s="1241"/>
    </row>
    <row r="45" spans="1:8" ht="15" customHeight="1" x14ac:dyDescent="0.25">
      <c r="A45" s="418" t="s">
        <v>1038</v>
      </c>
      <c r="B45" s="421" t="s">
        <v>1010</v>
      </c>
      <c r="C45" s="421"/>
      <c r="D45" s="149"/>
      <c r="E45" s="488"/>
      <c r="F45" s="1007"/>
      <c r="G45" s="1008"/>
      <c r="H45" s="1241"/>
    </row>
    <row r="46" spans="1:8" ht="15" customHeight="1" x14ac:dyDescent="0.25">
      <c r="A46" s="418"/>
      <c r="B46" s="421"/>
      <c r="C46" s="421"/>
      <c r="D46" s="149"/>
      <c r="E46" s="488"/>
      <c r="F46" s="1007"/>
      <c r="G46" s="1008"/>
      <c r="H46" s="1241"/>
    </row>
    <row r="47" spans="1:8" ht="15" customHeight="1" x14ac:dyDescent="0.3">
      <c r="A47" s="407" t="s">
        <v>656</v>
      </c>
      <c r="B47" s="420" t="s">
        <v>878</v>
      </c>
      <c r="C47" s="421"/>
      <c r="D47" s="149"/>
      <c r="E47" s="990">
        <f>SUM(E48:E54)</f>
        <v>1000</v>
      </c>
      <c r="F47" s="912">
        <f>SUM(F48:F53)</f>
        <v>0</v>
      </c>
      <c r="G47" s="907">
        <f>SUM(E47-F47)</f>
        <v>1000</v>
      </c>
      <c r="H47" s="5">
        <v>5000</v>
      </c>
    </row>
    <row r="48" spans="1:8" ht="15" customHeight="1" x14ac:dyDescent="0.25">
      <c r="A48" s="418" t="s">
        <v>657</v>
      </c>
      <c r="B48" s="421" t="s">
        <v>1032</v>
      </c>
      <c r="C48" s="420"/>
      <c r="D48" s="147"/>
      <c r="E48" s="488">
        <v>500</v>
      </c>
      <c r="F48" s="908"/>
      <c r="G48" s="1089">
        <f t="shared" ref="G48:G53" si="6">SUM(E48-F48)</f>
        <v>500</v>
      </c>
      <c r="H48" s="5"/>
    </row>
    <row r="49" spans="1:8" ht="15" customHeight="1" x14ac:dyDescent="0.25">
      <c r="A49" s="418" t="s">
        <v>891</v>
      </c>
      <c r="B49" s="421" t="s">
        <v>892</v>
      </c>
      <c r="C49" s="420"/>
      <c r="D49" s="147"/>
      <c r="E49" s="488">
        <v>500</v>
      </c>
      <c r="F49" s="908"/>
      <c r="G49" s="1089">
        <f t="shared" si="6"/>
        <v>500</v>
      </c>
      <c r="H49" s="5"/>
    </row>
    <row r="50" spans="1:8" ht="15" customHeight="1" x14ac:dyDescent="0.25">
      <c r="A50" s="418" t="s">
        <v>1039</v>
      </c>
      <c r="B50" s="410" t="s">
        <v>1033</v>
      </c>
      <c r="C50" s="420"/>
      <c r="D50" s="147"/>
      <c r="E50" s="1044"/>
      <c r="F50" s="908"/>
      <c r="G50" s="1089">
        <f t="shared" si="6"/>
        <v>0</v>
      </c>
      <c r="H50" s="5"/>
    </row>
    <row r="51" spans="1:8" ht="15" customHeight="1" x14ac:dyDescent="0.25">
      <c r="A51" s="418" t="s">
        <v>1040</v>
      </c>
      <c r="B51" s="421" t="s">
        <v>1010</v>
      </c>
      <c r="C51" s="421"/>
      <c r="D51" s="72"/>
      <c r="E51" s="488"/>
      <c r="F51" s="908"/>
      <c r="G51" s="1089">
        <f t="shared" si="6"/>
        <v>0</v>
      </c>
      <c r="H51" s="5"/>
    </row>
    <row r="52" spans="1:8" ht="15" customHeight="1" x14ac:dyDescent="0.25">
      <c r="A52" s="418" t="s">
        <v>984</v>
      </c>
      <c r="B52" s="410" t="s">
        <v>140</v>
      </c>
      <c r="C52" s="410"/>
      <c r="D52" s="45"/>
      <c r="E52" s="488"/>
      <c r="F52" s="908"/>
      <c r="G52" s="1089">
        <f t="shared" si="6"/>
        <v>0</v>
      </c>
      <c r="H52" s="5"/>
    </row>
    <row r="53" spans="1:8" ht="15" customHeight="1" x14ac:dyDescent="0.25">
      <c r="A53" s="418" t="s">
        <v>1041</v>
      </c>
      <c r="B53" s="421" t="s">
        <v>1042</v>
      </c>
      <c r="C53" s="421"/>
      <c r="D53" s="149"/>
      <c r="E53" s="765"/>
      <c r="F53" s="908"/>
      <c r="G53" s="1089">
        <f t="shared" si="6"/>
        <v>0</v>
      </c>
      <c r="H53" s="5"/>
    </row>
    <row r="54" spans="1:8" ht="15" customHeight="1" x14ac:dyDescent="0.25">
      <c r="A54" s="418"/>
      <c r="B54" s="421"/>
      <c r="C54" s="421"/>
      <c r="D54" s="149"/>
      <c r="E54" s="989"/>
      <c r="F54" s="908"/>
      <c r="G54" s="1089"/>
      <c r="H54" s="5"/>
    </row>
    <row r="55" spans="1:8" ht="12" customHeight="1" thickBot="1" x14ac:dyDescent="0.35">
      <c r="A55" s="985" t="s">
        <v>124</v>
      </c>
      <c r="B55" s="1005"/>
      <c r="C55" s="424"/>
      <c r="D55" s="45"/>
      <c r="E55" s="766"/>
      <c r="F55" s="912"/>
      <c r="G55" s="914"/>
      <c r="H55" s="5"/>
    </row>
    <row r="56" spans="1:8" ht="15" customHeight="1" thickTop="1" thickBot="1" x14ac:dyDescent="0.35">
      <c r="A56" s="1002"/>
      <c r="B56" s="424"/>
      <c r="C56" s="424"/>
      <c r="D56" s="45"/>
      <c r="E56" s="1092">
        <f>SUM(E63,E60,E57)</f>
        <v>25400</v>
      </c>
      <c r="F56" s="1093">
        <f>SUM(F62,F60,F57)</f>
        <v>0</v>
      </c>
      <c r="G56" s="1094">
        <f>SUM(E56-F56)</f>
        <v>25400</v>
      </c>
      <c r="H56" s="5"/>
    </row>
    <row r="57" spans="1:8" ht="15" customHeight="1" thickTop="1" x14ac:dyDescent="0.3">
      <c r="A57" s="407" t="s">
        <v>658</v>
      </c>
      <c r="B57" s="424" t="s">
        <v>371</v>
      </c>
      <c r="C57" s="411"/>
      <c r="D57" s="45"/>
      <c r="E57" s="990">
        <f>SUM(E58:E59)</f>
        <v>400</v>
      </c>
      <c r="F57" s="912">
        <f>SUM(F58:F59)</f>
        <v>0</v>
      </c>
      <c r="G57" s="1095">
        <f>SUM(E57-F57)</f>
        <v>400</v>
      </c>
      <c r="H57" s="5"/>
    </row>
    <row r="58" spans="1:8" ht="15" customHeight="1" x14ac:dyDescent="0.3">
      <c r="A58" s="421" t="s">
        <v>659</v>
      </c>
      <c r="B58" s="410" t="s">
        <v>372</v>
      </c>
      <c r="C58" s="424"/>
      <c r="D58" s="45"/>
      <c r="E58" s="487">
        <v>200</v>
      </c>
      <c r="F58" s="908"/>
      <c r="G58" s="913"/>
      <c r="H58" s="5"/>
    </row>
    <row r="59" spans="1:8" ht="15" customHeight="1" x14ac:dyDescent="0.25">
      <c r="A59" s="418" t="s">
        <v>1011</v>
      </c>
      <c r="B59" s="410" t="s">
        <v>373</v>
      </c>
      <c r="C59" s="411"/>
      <c r="D59" s="45"/>
      <c r="E59" s="487">
        <v>200</v>
      </c>
      <c r="F59" s="908"/>
      <c r="G59" s="913"/>
      <c r="H59" s="5"/>
    </row>
    <row r="60" spans="1:8" ht="15" customHeight="1" x14ac:dyDescent="0.3">
      <c r="A60" s="1003" t="s">
        <v>1043</v>
      </c>
      <c r="B60" s="424" t="s">
        <v>189</v>
      </c>
      <c r="C60" s="411"/>
      <c r="D60" s="45"/>
      <c r="E60" s="990">
        <f>SUM(E61:E62)</f>
        <v>25000</v>
      </c>
      <c r="F60" s="912">
        <f>SUM(F61)</f>
        <v>0</v>
      </c>
      <c r="G60" s="1095">
        <f>SUM(E60-F60)</f>
        <v>25000</v>
      </c>
      <c r="H60" s="5"/>
    </row>
    <row r="61" spans="1:8" ht="15" customHeight="1" x14ac:dyDescent="0.25">
      <c r="A61" s="1004" t="s">
        <v>1044</v>
      </c>
      <c r="B61" s="410" t="s">
        <v>189</v>
      </c>
      <c r="C61" s="411"/>
      <c r="D61" s="45"/>
      <c r="E61" s="487">
        <v>25000</v>
      </c>
      <c r="F61" s="908"/>
      <c r="G61" s="913"/>
      <c r="H61" s="5"/>
    </row>
    <row r="62" spans="1:8" ht="15" customHeight="1" x14ac:dyDescent="0.3">
      <c r="A62" s="1003" t="s">
        <v>1082</v>
      </c>
      <c r="B62" s="424" t="s">
        <v>373</v>
      </c>
      <c r="C62" s="411"/>
      <c r="D62" s="45"/>
      <c r="E62" s="487"/>
      <c r="F62" s="912">
        <v>0</v>
      </c>
      <c r="G62" s="1095">
        <f>SUM(E62-F62)</f>
        <v>0</v>
      </c>
      <c r="H62" s="5"/>
    </row>
    <row r="63" spans="1:8" ht="18" customHeight="1" x14ac:dyDescent="0.3">
      <c r="A63" s="992" t="s">
        <v>660</v>
      </c>
      <c r="B63" s="424" t="s">
        <v>190</v>
      </c>
      <c r="C63" s="424"/>
      <c r="D63" s="45"/>
      <c r="E63" s="990">
        <f>E64</f>
        <v>0</v>
      </c>
      <c r="F63" s="912">
        <f>F64</f>
        <v>0</v>
      </c>
      <c r="G63" s="1095">
        <f>SUM(E63-F63)</f>
        <v>0</v>
      </c>
      <c r="H63" s="5"/>
    </row>
    <row r="64" spans="1:8" ht="15" customHeight="1" thickBot="1" x14ac:dyDescent="0.35">
      <c r="A64" s="423" t="s">
        <v>1045</v>
      </c>
      <c r="B64" s="411" t="s">
        <v>190</v>
      </c>
      <c r="C64" s="411"/>
      <c r="D64" s="45"/>
      <c r="E64" s="487">
        <v>0</v>
      </c>
      <c r="F64" s="908"/>
      <c r="G64" s="913"/>
      <c r="H64" s="5"/>
    </row>
    <row r="65" spans="1:8" ht="36" customHeight="1" thickTop="1" thickBot="1" x14ac:dyDescent="0.3">
      <c r="A65" s="180" t="s">
        <v>191</v>
      </c>
      <c r="B65" s="180"/>
      <c r="C65" s="180"/>
      <c r="D65" s="180"/>
      <c r="E65" s="768">
        <f>SUM(E2,E55,E56)</f>
        <v>50000</v>
      </c>
      <c r="F65" s="724">
        <f>SUM(F56,F2)</f>
        <v>0</v>
      </c>
      <c r="G65" s="1088">
        <f>SUM(G2+G56)</f>
        <v>50000</v>
      </c>
      <c r="H65" s="769">
        <f>SUM(H4:H64)</f>
        <v>17512</v>
      </c>
    </row>
    <row r="66" spans="1:8" ht="15.75" thickTop="1" x14ac:dyDescent="0.25"/>
  </sheetData>
  <mergeCells count="7">
    <mergeCell ref="A2:C3"/>
    <mergeCell ref="E2:E3"/>
    <mergeCell ref="G2:G3"/>
    <mergeCell ref="E22:E23"/>
    <mergeCell ref="F22:F23"/>
    <mergeCell ref="G22:G23"/>
    <mergeCell ref="F2:F3"/>
  </mergeCells>
  <phoneticPr fontId="46" type="noConversion"/>
  <hyperlinks>
    <hyperlink ref="B1" location="'résultat analytique 2'!A1" display="Résultats A"/>
  </hyperlinks>
  <pageMargins left="0.35433070866141736" right="0.31496062992125984" top="0.59055118110236227" bottom="0.47" header="0.19685039370078741" footer="0.15748031496062992"/>
  <pageSetup paperSize="9" scale="75" orientation="portrait" r:id="rId1"/>
  <headerFooter>
    <oddHeader xml:space="preserve">&amp;L&amp;"-,Gras"&amp;16FFSB&amp;"-,Normal"&amp;11
&amp;"-,Gras"&amp;12&amp;URESPONSABLE : DR GUILLOT &amp;C&amp;"-,Gras"&amp;14 11 - COMMISSION MEDICALE&amp;R&amp;"-,Gras"&amp;12CONTROLE BUDGET  </oddHeader>
    <oddFooter>&amp;L&amp;"-,Gras"Code :11171&amp;C&amp;"-,Gras"&amp;12TRESORERIE GENERALE / CONTROLE DE GESTION&amp;R&amp;"-,Gras"&amp;12
&amp;D  
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</sheetPr>
  <dimension ref="A1:I34"/>
  <sheetViews>
    <sheetView zoomScale="120" zoomScaleNormal="120" workbookViewId="0">
      <pane ySplit="1" topLeftCell="A14" activePane="bottomLeft" state="frozen"/>
      <selection pane="bottomLeft" activeCell="B1" sqref="B1"/>
    </sheetView>
  </sheetViews>
  <sheetFormatPr baseColWidth="10" defaultRowHeight="15" x14ac:dyDescent="0.25"/>
  <cols>
    <col min="1" max="1" width="10.42578125" customWidth="1"/>
    <col min="4" max="4" width="11.5703125" customWidth="1"/>
    <col min="5" max="5" width="14.140625" customWidth="1"/>
    <col min="6" max="6" width="15.28515625" style="142" customWidth="1"/>
    <col min="7" max="7" width="12.85546875" style="305" customWidth="1"/>
    <col min="10" max="10" width="11.28515625" customWidth="1"/>
  </cols>
  <sheetData>
    <row r="1" spans="1:9" ht="33" thickTop="1" thickBot="1" x14ac:dyDescent="0.35">
      <c r="A1" s="771"/>
      <c r="B1" s="774" t="s">
        <v>438</v>
      </c>
      <c r="C1" s="775"/>
      <c r="D1" s="775"/>
      <c r="E1" s="1129" t="s">
        <v>1145</v>
      </c>
      <c r="F1" s="1130" t="s">
        <v>1152</v>
      </c>
      <c r="G1" s="1131" t="s">
        <v>442</v>
      </c>
      <c r="H1" s="156"/>
      <c r="I1" s="156"/>
    </row>
    <row r="2" spans="1:9" ht="15" customHeight="1" thickTop="1" x14ac:dyDescent="0.25">
      <c r="A2" s="1447" t="s">
        <v>42</v>
      </c>
      <c r="B2" s="1429"/>
      <c r="C2" s="1429"/>
      <c r="D2" s="1448"/>
      <c r="E2" s="1449">
        <f>SUM(E4+E7+E15+E19)</f>
        <v>80000</v>
      </c>
      <c r="F2" s="1453">
        <f>F4+F7+F15+F19</f>
        <v>0</v>
      </c>
      <c r="G2" s="1444">
        <f>E2-F2</f>
        <v>80000</v>
      </c>
    </row>
    <row r="3" spans="1:9" ht="15" customHeight="1" x14ac:dyDescent="0.25">
      <c r="A3" s="1447"/>
      <c r="B3" s="1429"/>
      <c r="C3" s="1429"/>
      <c r="D3" s="1448"/>
      <c r="E3" s="1450"/>
      <c r="F3" s="1454"/>
      <c r="G3" s="1445"/>
    </row>
    <row r="4" spans="1:9" ht="19.5" customHeight="1" x14ac:dyDescent="0.3">
      <c r="A4" s="776" t="s">
        <v>192</v>
      </c>
      <c r="B4" s="71"/>
      <c r="C4" s="71"/>
      <c r="D4" s="73"/>
      <c r="E4" s="489">
        <f>SUM(E5:E5)</f>
        <v>1000</v>
      </c>
      <c r="F4" s="871">
        <f>F5</f>
        <v>0</v>
      </c>
      <c r="G4" s="1086">
        <f t="shared" ref="G4:G5" si="0">SUM(E4-F4)</f>
        <v>1000</v>
      </c>
    </row>
    <row r="5" spans="1:9" ht="18.75" customHeight="1" x14ac:dyDescent="0.3">
      <c r="A5" s="777" t="s">
        <v>663</v>
      </c>
      <c r="B5" s="409" t="s">
        <v>931</v>
      </c>
      <c r="C5" s="770"/>
      <c r="D5" s="770"/>
      <c r="E5" s="461">
        <v>1000</v>
      </c>
      <c r="F5" s="870"/>
      <c r="G5" s="1072">
        <f t="shared" si="0"/>
        <v>1000</v>
      </c>
    </row>
    <row r="6" spans="1:9" ht="5.0999999999999996" customHeight="1" x14ac:dyDescent="0.25">
      <c r="A6" s="773"/>
      <c r="B6" s="426"/>
      <c r="C6" s="425"/>
      <c r="D6" s="432"/>
      <c r="E6" s="433"/>
      <c r="F6" s="1009"/>
      <c r="G6" s="915"/>
    </row>
    <row r="7" spans="1:9" ht="19.5" customHeight="1" x14ac:dyDescent="0.25">
      <c r="A7" s="1455" t="s">
        <v>193</v>
      </c>
      <c r="B7" s="1456"/>
      <c r="C7" s="1456"/>
      <c r="D7" s="1456"/>
      <c r="E7" s="465">
        <f>SUM(E8:E13)</f>
        <v>28000</v>
      </c>
      <c r="F7" s="871">
        <f>SUM(F8:F13)</f>
        <v>0</v>
      </c>
      <c r="G7" s="1086">
        <f>E7-F7</f>
        <v>28000</v>
      </c>
    </row>
    <row r="8" spans="1:9" ht="15.75" customHeight="1" x14ac:dyDescent="0.25">
      <c r="A8" s="777" t="s">
        <v>666</v>
      </c>
      <c r="B8" s="411" t="s">
        <v>199</v>
      </c>
      <c r="C8" s="427"/>
      <c r="D8" s="427"/>
      <c r="E8" s="461">
        <v>3000</v>
      </c>
      <c r="F8" s="870"/>
      <c r="G8" s="1072">
        <f>SUM(E8-F8)</f>
        <v>3000</v>
      </c>
    </row>
    <row r="9" spans="1:9" ht="15.75" x14ac:dyDescent="0.25">
      <c r="A9" s="777" t="s">
        <v>665</v>
      </c>
      <c r="B9" s="411" t="s">
        <v>198</v>
      </c>
      <c r="C9" s="427"/>
      <c r="D9" s="427"/>
      <c r="E9" s="461">
        <v>3000</v>
      </c>
      <c r="F9" s="870"/>
      <c r="G9" s="1072">
        <f t="shared" ref="G9:G13" si="1">SUM(E9-F9)</f>
        <v>3000</v>
      </c>
    </row>
    <row r="10" spans="1:9" ht="15.75" x14ac:dyDescent="0.25">
      <c r="A10" s="777" t="s">
        <v>664</v>
      </c>
      <c r="B10" s="411" t="s">
        <v>195</v>
      </c>
      <c r="C10" s="427"/>
      <c r="D10" s="427"/>
      <c r="E10" s="461">
        <v>5000</v>
      </c>
      <c r="F10" s="870"/>
      <c r="G10" s="1072">
        <f t="shared" si="1"/>
        <v>5000</v>
      </c>
    </row>
    <row r="11" spans="1:9" ht="15.75" x14ac:dyDescent="0.25">
      <c r="A11" s="777" t="s">
        <v>856</v>
      </c>
      <c r="B11" s="411" t="s">
        <v>197</v>
      </c>
      <c r="C11" s="427"/>
      <c r="D11" s="427"/>
      <c r="E11" s="461">
        <v>15000</v>
      </c>
      <c r="F11" s="870"/>
      <c r="G11" s="1072">
        <f t="shared" si="1"/>
        <v>15000</v>
      </c>
    </row>
    <row r="12" spans="1:9" ht="15.75" x14ac:dyDescent="0.25">
      <c r="A12" s="778" t="s">
        <v>763</v>
      </c>
      <c r="B12" s="411" t="s">
        <v>194</v>
      </c>
      <c r="C12" s="427"/>
      <c r="D12" s="427"/>
      <c r="E12" s="472">
        <v>2000</v>
      </c>
      <c r="F12" s="870"/>
      <c r="G12" s="1072">
        <f t="shared" si="1"/>
        <v>2000</v>
      </c>
    </row>
    <row r="13" spans="1:9" ht="15.75" x14ac:dyDescent="0.25">
      <c r="A13" s="772"/>
      <c r="B13" s="411" t="s">
        <v>196</v>
      </c>
      <c r="C13" s="427"/>
      <c r="D13" s="427"/>
      <c r="E13" s="461"/>
      <c r="F13" s="870"/>
      <c r="G13" s="1072">
        <f t="shared" si="1"/>
        <v>0</v>
      </c>
    </row>
    <row r="14" spans="1:9" ht="5.0999999999999996" customHeight="1" x14ac:dyDescent="0.25">
      <c r="A14" s="779"/>
      <c r="B14" s="426"/>
      <c r="C14" s="425"/>
      <c r="D14" s="425"/>
      <c r="E14" s="434"/>
      <c r="F14" s="1010"/>
      <c r="G14" s="915"/>
    </row>
    <row r="15" spans="1:9" ht="19.5" customHeight="1" x14ac:dyDescent="0.3">
      <c r="A15" s="780" t="s">
        <v>200</v>
      </c>
      <c r="B15" s="411"/>
      <c r="C15" s="427"/>
      <c r="D15" s="427"/>
      <c r="E15" s="465">
        <f>SUM(E16:E17)</f>
        <v>43000</v>
      </c>
      <c r="F15" s="871">
        <f>SUM(F16:F17)</f>
        <v>0</v>
      </c>
      <c r="G15" s="1086">
        <f>E15-F15</f>
        <v>43000</v>
      </c>
    </row>
    <row r="16" spans="1:9" ht="15.75" customHeight="1" x14ac:dyDescent="0.25">
      <c r="A16" s="781" t="s">
        <v>667</v>
      </c>
      <c r="B16" s="411" t="s">
        <v>879</v>
      </c>
      <c r="C16" s="427"/>
      <c r="D16" s="427"/>
      <c r="E16" s="461">
        <v>3000</v>
      </c>
      <c r="F16" s="870">
        <v>0</v>
      </c>
      <c r="G16" s="1072">
        <f>SUM(E16-F16)</f>
        <v>3000</v>
      </c>
    </row>
    <row r="17" spans="1:7" ht="15.75" x14ac:dyDescent="0.25">
      <c r="A17" s="781" t="s">
        <v>39</v>
      </c>
      <c r="B17" s="410" t="s">
        <v>1184</v>
      </c>
      <c r="C17" s="427"/>
      <c r="D17" s="427"/>
      <c r="E17" s="461">
        <v>40000</v>
      </c>
      <c r="F17" s="870"/>
      <c r="G17" s="1072">
        <f>F17-E17</f>
        <v>-40000</v>
      </c>
    </row>
    <row r="18" spans="1:7" ht="5.0999999999999996" customHeight="1" x14ac:dyDescent="0.25">
      <c r="A18" s="773"/>
      <c r="B18" s="426"/>
      <c r="C18" s="425"/>
      <c r="D18" s="425"/>
      <c r="E18" s="434"/>
      <c r="F18" s="1010"/>
      <c r="G18" s="915"/>
    </row>
    <row r="19" spans="1:7" ht="19.5" customHeight="1" x14ac:dyDescent="0.3">
      <c r="A19" s="780" t="s">
        <v>201</v>
      </c>
      <c r="B19" s="428"/>
      <c r="C19" s="427"/>
      <c r="D19" s="427"/>
      <c r="E19" s="465">
        <f>SUM(E20:E22)</f>
        <v>8000</v>
      </c>
      <c r="F19" s="871">
        <f>SUM(F20:F21)</f>
        <v>0</v>
      </c>
      <c r="G19" s="1086">
        <f>E19-F19</f>
        <v>8000</v>
      </c>
    </row>
    <row r="20" spans="1:7" ht="15.75" customHeight="1" x14ac:dyDescent="0.25">
      <c r="A20" s="777" t="s">
        <v>668</v>
      </c>
      <c r="B20" s="411" t="s">
        <v>202</v>
      </c>
      <c r="C20" s="427"/>
      <c r="D20" s="427"/>
      <c r="E20" s="461">
        <v>1000</v>
      </c>
      <c r="F20" s="870"/>
      <c r="G20" s="1072">
        <f t="shared" ref="G20:G22" si="2">SUM(E20-F20)</f>
        <v>1000</v>
      </c>
    </row>
    <row r="21" spans="1:7" ht="15" customHeight="1" x14ac:dyDescent="0.25">
      <c r="A21" s="777" t="s">
        <v>669</v>
      </c>
      <c r="B21" s="410" t="s">
        <v>1046</v>
      </c>
      <c r="C21" s="429"/>
      <c r="D21" s="429"/>
      <c r="E21" s="461">
        <v>2000</v>
      </c>
      <c r="F21" s="870"/>
      <c r="G21" s="1072">
        <f t="shared" si="2"/>
        <v>2000</v>
      </c>
    </row>
    <row r="22" spans="1:7" ht="15" customHeight="1" x14ac:dyDescent="0.25">
      <c r="A22" s="777" t="s">
        <v>937</v>
      </c>
      <c r="B22" s="410" t="s">
        <v>938</v>
      </c>
      <c r="C22" s="429"/>
      <c r="D22" s="429"/>
      <c r="E22" s="461">
        <v>5000</v>
      </c>
      <c r="F22" s="916"/>
      <c r="G22" s="1072">
        <f t="shared" si="2"/>
        <v>5000</v>
      </c>
    </row>
    <row r="23" spans="1:7" ht="5.0999999999999996" customHeight="1" thickBot="1" x14ac:dyDescent="0.3">
      <c r="A23" s="779"/>
      <c r="B23" s="426"/>
      <c r="C23" s="430"/>
      <c r="D23" s="430"/>
      <c r="E23" s="189"/>
      <c r="F23" s="917"/>
      <c r="G23" s="1010">
        <f t="shared" ref="G23" si="3">F23-E23</f>
        <v>0</v>
      </c>
    </row>
    <row r="24" spans="1:7" ht="15" customHeight="1" thickTop="1" x14ac:dyDescent="0.25">
      <c r="A24" s="1441" t="s">
        <v>124</v>
      </c>
      <c r="B24" s="1442"/>
      <c r="C24" s="1442"/>
      <c r="D24" s="1443"/>
      <c r="E24" s="1459">
        <f>SUM(E26:E32)</f>
        <v>72400</v>
      </c>
      <c r="F24" s="1457">
        <f>SUM(F26:F31)</f>
        <v>0</v>
      </c>
      <c r="G24" s="1446">
        <f t="shared" ref="G24:G31" si="4">SUM(E24-F24)</f>
        <v>72400</v>
      </c>
    </row>
    <row r="25" spans="1:7" ht="15" customHeight="1" x14ac:dyDescent="0.25">
      <c r="A25" s="1441"/>
      <c r="B25" s="1442"/>
      <c r="C25" s="1442"/>
      <c r="D25" s="1443"/>
      <c r="E25" s="1460"/>
      <c r="F25" s="1458"/>
      <c r="G25" s="1446"/>
    </row>
    <row r="26" spans="1:7" ht="15.75" x14ac:dyDescent="0.25">
      <c r="A26" s="777" t="s">
        <v>670</v>
      </c>
      <c r="B26" s="411" t="s">
        <v>203</v>
      </c>
      <c r="C26" s="429"/>
      <c r="D26" s="429"/>
      <c r="E26" s="461">
        <v>35000</v>
      </c>
      <c r="F26" s="870"/>
      <c r="G26" s="1072">
        <f t="shared" si="4"/>
        <v>35000</v>
      </c>
    </row>
    <row r="27" spans="1:7" ht="15.75" x14ac:dyDescent="0.25">
      <c r="A27" s="777" t="s">
        <v>671</v>
      </c>
      <c r="B27" s="411" t="s">
        <v>44</v>
      </c>
      <c r="C27" s="429"/>
      <c r="D27" s="429"/>
      <c r="E27" s="461">
        <v>1000</v>
      </c>
      <c r="F27" s="870"/>
      <c r="G27" s="1072">
        <f t="shared" si="4"/>
        <v>1000</v>
      </c>
    </row>
    <row r="28" spans="1:7" ht="15.75" x14ac:dyDescent="0.25">
      <c r="A28" s="777" t="s">
        <v>672</v>
      </c>
      <c r="B28" s="411" t="s">
        <v>204</v>
      </c>
      <c r="C28" s="429"/>
      <c r="D28" s="429"/>
      <c r="E28" s="461">
        <v>34000</v>
      </c>
      <c r="F28" s="870"/>
      <c r="G28" s="1072">
        <f t="shared" si="4"/>
        <v>34000</v>
      </c>
    </row>
    <row r="29" spans="1:7" ht="15.75" x14ac:dyDescent="0.25">
      <c r="A29" s="777" t="s">
        <v>673</v>
      </c>
      <c r="B29" s="411" t="s">
        <v>205</v>
      </c>
      <c r="C29" s="429"/>
      <c r="D29" s="429"/>
      <c r="E29" s="461">
        <v>2000</v>
      </c>
      <c r="F29" s="870"/>
      <c r="G29" s="1072">
        <f t="shared" si="4"/>
        <v>2000</v>
      </c>
    </row>
    <row r="30" spans="1:7" ht="15.75" x14ac:dyDescent="0.25">
      <c r="A30" s="777"/>
      <c r="B30" s="411"/>
      <c r="C30" s="429"/>
      <c r="D30" s="429"/>
      <c r="E30" s="461"/>
      <c r="F30" s="870"/>
      <c r="G30" s="1072">
        <f t="shared" si="4"/>
        <v>0</v>
      </c>
    </row>
    <row r="31" spans="1:7" ht="15.75" customHeight="1" x14ac:dyDescent="0.25">
      <c r="A31" s="777"/>
      <c r="B31" s="410" t="s">
        <v>1113</v>
      </c>
      <c r="C31" s="429"/>
      <c r="D31" s="429"/>
      <c r="E31" s="461">
        <v>400</v>
      </c>
      <c r="F31" s="870"/>
      <c r="G31" s="1072">
        <f t="shared" si="4"/>
        <v>400</v>
      </c>
    </row>
    <row r="32" spans="1:7" ht="20.100000000000001" customHeight="1" thickBot="1" x14ac:dyDescent="0.3">
      <c r="A32" s="1451"/>
      <c r="B32" s="1452"/>
      <c r="C32" s="1452"/>
      <c r="D32" s="1452"/>
      <c r="E32" s="488"/>
      <c r="F32" s="918"/>
      <c r="G32" s="919"/>
    </row>
    <row r="33" spans="1:8" ht="30" customHeight="1" thickTop="1" thickBot="1" x14ac:dyDescent="0.3">
      <c r="A33" s="1240" t="s">
        <v>206</v>
      </c>
      <c r="B33" s="1023"/>
      <c r="C33" s="1023"/>
      <c r="D33" s="782"/>
      <c r="E33" s="636">
        <f>SUM(E24,E2)</f>
        <v>152400</v>
      </c>
      <c r="F33" s="1238">
        <f>F2+F24</f>
        <v>0</v>
      </c>
      <c r="G33" s="1239">
        <f>SUM(E33-F33)</f>
        <v>152400</v>
      </c>
      <c r="H33" s="1439"/>
    </row>
    <row r="34" spans="1:8" ht="15.75" customHeight="1" thickTop="1" x14ac:dyDescent="0.25">
      <c r="A34" s="640"/>
      <c r="B34" s="640"/>
      <c r="C34" s="640"/>
      <c r="D34" s="640"/>
      <c r="E34" s="633"/>
      <c r="F34" s="894"/>
      <c r="G34" s="894"/>
      <c r="H34" s="1440"/>
    </row>
  </sheetData>
  <mergeCells count="11">
    <mergeCell ref="H33:H34"/>
    <mergeCell ref="A24:D25"/>
    <mergeCell ref="G2:G3"/>
    <mergeCell ref="G24:G25"/>
    <mergeCell ref="A2:D3"/>
    <mergeCell ref="E2:E3"/>
    <mergeCell ref="A32:D32"/>
    <mergeCell ref="F2:F3"/>
    <mergeCell ref="A7:D7"/>
    <mergeCell ref="F24:F25"/>
    <mergeCell ref="E24:E25"/>
  </mergeCells>
  <phoneticPr fontId="46" type="noConversion"/>
  <hyperlinks>
    <hyperlink ref="B1" location="'résultat analytique 2'!A1" display="Résultats A"/>
  </hyperlinks>
  <pageMargins left="1.3385826771653544" right="0.23622047244094491" top="1.2598425196850394" bottom="0.78740157480314965" header="0.31496062992125984" footer="0.31496062992125984"/>
  <pageSetup paperSize="9" scale="85" orientation="portrait" r:id="rId1"/>
  <headerFooter>
    <oddHeader xml:space="preserve">&amp;L&amp;"-,Gras"&amp;14FFSB
&amp;URESPONSABLE : B. CHENE &amp;C&amp;"-,Gras"&amp;14 12-COMMUNICATION&amp;R&amp;"-,Gras"&amp;14CONTROLE BUDGET  </oddHeader>
    <oddFooter>&amp;L&amp;"-,Gras"&amp;12Code : 12151&amp;C&amp;"-,Gras"&amp;14TRESORERIE GENERALE/CONTROLE DE GESTION&amp;R&amp;"-,Gras"&amp;12
&amp;D</oddFooter>
  </headerFooter>
  <ignoredErrors>
    <ignoredError sqref="G8" formula="1"/>
    <ignoredError sqref="A6:D7 A13:D13 A10:D10 A14:D15 A18:D20 A16 C16:D16 A23:D23 A21 C21:D21 A5 C5:D5 A17 C17:D17 A29:D29 A24:D28" numberStoredAsText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49"/>
  <sheetViews>
    <sheetView workbookViewId="0">
      <pane ySplit="1" topLeftCell="A38" activePane="bottomLeft" state="frozen"/>
      <selection pane="bottomLeft" activeCell="B1" sqref="B1"/>
    </sheetView>
  </sheetViews>
  <sheetFormatPr baseColWidth="10" defaultRowHeight="15" x14ac:dyDescent="0.25"/>
  <cols>
    <col min="1" max="1" width="12.42578125" customWidth="1"/>
    <col min="4" max="4" width="12.42578125" customWidth="1"/>
    <col min="5" max="5" width="15.7109375" customWidth="1"/>
    <col min="6" max="6" width="15.28515625" style="142" customWidth="1"/>
    <col min="7" max="7" width="14.5703125" style="305" customWidth="1"/>
  </cols>
  <sheetData>
    <row r="1" spans="1:7" ht="50.1" customHeight="1" thickTop="1" thickBot="1" x14ac:dyDescent="0.35">
      <c r="A1" s="41"/>
      <c r="B1" s="362" t="s">
        <v>438</v>
      </c>
      <c r="C1" s="41"/>
      <c r="D1" s="41"/>
      <c r="E1" s="385" t="s">
        <v>1145</v>
      </c>
      <c r="F1" s="876" t="s">
        <v>1149</v>
      </c>
      <c r="G1" s="874" t="s">
        <v>442</v>
      </c>
    </row>
    <row r="2" spans="1:7" ht="21" thickTop="1" thickBot="1" x14ac:dyDescent="0.45">
      <c r="A2" s="194" t="s">
        <v>386</v>
      </c>
      <c r="B2" s="194"/>
      <c r="C2" s="194"/>
      <c r="D2" s="194"/>
      <c r="E2" s="1081">
        <f>SUM(E3:E7)</f>
        <v>20500</v>
      </c>
      <c r="F2" s="920">
        <f>SUM(F3:F7)</f>
        <v>0</v>
      </c>
      <c r="G2" s="921">
        <f>SUM(E2-F2)</f>
        <v>20500</v>
      </c>
    </row>
    <row r="3" spans="1:7" ht="18.75" x14ac:dyDescent="0.3">
      <c r="A3" s="435" t="s">
        <v>674</v>
      </c>
      <c r="B3" s="76" t="s">
        <v>207</v>
      </c>
      <c r="C3" s="76"/>
      <c r="D3" s="76"/>
      <c r="E3" s="494">
        <v>11000</v>
      </c>
      <c r="F3" s="922"/>
      <c r="G3" s="1080">
        <f>SUM(E3-F3)</f>
        <v>11000</v>
      </c>
    </row>
    <row r="4" spans="1:7" ht="18.75" x14ac:dyDescent="0.3">
      <c r="A4" s="435" t="s">
        <v>675</v>
      </c>
      <c r="B4" s="76" t="s">
        <v>208</v>
      </c>
      <c r="C4" s="76"/>
      <c r="D4" s="76"/>
      <c r="E4" s="495">
        <v>5000</v>
      </c>
      <c r="F4" s="922"/>
      <c r="G4" s="1080">
        <f t="shared" ref="G4:G33" si="0">SUM(E4-F4)</f>
        <v>5000</v>
      </c>
    </row>
    <row r="5" spans="1:7" ht="18.75" x14ac:dyDescent="0.3">
      <c r="A5" s="435" t="s">
        <v>698</v>
      </c>
      <c r="B5" s="76" t="s">
        <v>209</v>
      </c>
      <c r="C5" s="76"/>
      <c r="D5" s="76"/>
      <c r="E5" s="495">
        <v>3000</v>
      </c>
      <c r="F5" s="922"/>
      <c r="G5" s="1080">
        <f t="shared" si="0"/>
        <v>3000</v>
      </c>
    </row>
    <row r="6" spans="1:7" ht="18.75" x14ac:dyDescent="0.3">
      <c r="A6" s="435" t="s">
        <v>703</v>
      </c>
      <c r="B6" s="76" t="s">
        <v>210</v>
      </c>
      <c r="C6" s="76"/>
      <c r="D6" s="76"/>
      <c r="E6" s="495">
        <v>1000</v>
      </c>
      <c r="F6" s="922"/>
      <c r="G6" s="1080">
        <f t="shared" si="0"/>
        <v>1000</v>
      </c>
    </row>
    <row r="7" spans="1:7" ht="19.5" thickBot="1" x14ac:dyDescent="0.35">
      <c r="A7" s="435" t="s">
        <v>699</v>
      </c>
      <c r="B7" s="76" t="s">
        <v>211</v>
      </c>
      <c r="C7" s="76"/>
      <c r="D7" s="76"/>
      <c r="E7" s="495">
        <v>500</v>
      </c>
      <c r="F7" s="922"/>
      <c r="G7" s="1080">
        <f t="shared" si="0"/>
        <v>500</v>
      </c>
    </row>
    <row r="8" spans="1:7" ht="21" thickTop="1" thickBot="1" x14ac:dyDescent="0.45">
      <c r="A8" s="436" t="s">
        <v>212</v>
      </c>
      <c r="B8" s="194"/>
      <c r="C8" s="194"/>
      <c r="D8" s="194"/>
      <c r="E8" s="496">
        <f>SUM(E9:E16)</f>
        <v>28000</v>
      </c>
      <c r="F8" s="924">
        <f>SUM(F9:F16)</f>
        <v>0</v>
      </c>
      <c r="G8" s="1079">
        <f>SUM(E8-F8)</f>
        <v>28000</v>
      </c>
    </row>
    <row r="9" spans="1:7" ht="18.75" x14ac:dyDescent="0.3">
      <c r="A9" s="435" t="s">
        <v>700</v>
      </c>
      <c r="B9" s="76" t="s">
        <v>213</v>
      </c>
      <c r="C9" s="76"/>
      <c r="D9" s="76"/>
      <c r="E9" s="495">
        <v>7500</v>
      </c>
      <c r="F9" s="925"/>
      <c r="G9" s="1080">
        <f t="shared" si="0"/>
        <v>7500</v>
      </c>
    </row>
    <row r="10" spans="1:7" ht="18.75" x14ac:dyDescent="0.3">
      <c r="A10" s="435" t="s">
        <v>676</v>
      </c>
      <c r="B10" s="76" t="s">
        <v>216</v>
      </c>
      <c r="C10" s="76"/>
      <c r="D10" s="76"/>
      <c r="E10" s="495">
        <v>6000</v>
      </c>
      <c r="F10" s="922"/>
      <c r="G10" s="1080">
        <f t="shared" si="0"/>
        <v>6000</v>
      </c>
    </row>
    <row r="11" spans="1:7" ht="18.75" x14ac:dyDescent="0.3">
      <c r="A11" s="435" t="s">
        <v>701</v>
      </c>
      <c r="B11" s="76" t="s">
        <v>214</v>
      </c>
      <c r="C11" s="76"/>
      <c r="D11" s="76"/>
      <c r="E11" s="495">
        <v>9000</v>
      </c>
      <c r="F11" s="922"/>
      <c r="G11" s="1080">
        <f t="shared" si="0"/>
        <v>9000</v>
      </c>
    </row>
    <row r="12" spans="1:7" ht="18.75" x14ac:dyDescent="0.3">
      <c r="A12" s="435" t="s">
        <v>702</v>
      </c>
      <c r="B12" s="76" t="s">
        <v>381</v>
      </c>
      <c r="C12" s="76"/>
      <c r="D12" s="76"/>
      <c r="E12" s="495">
        <v>2000</v>
      </c>
      <c r="F12" s="922"/>
      <c r="G12" s="1080">
        <f t="shared" si="0"/>
        <v>2000</v>
      </c>
    </row>
    <row r="13" spans="1:7" ht="18.75" x14ac:dyDescent="0.3">
      <c r="A13" s="435" t="s">
        <v>825</v>
      </c>
      <c r="B13" s="76" t="s">
        <v>215</v>
      </c>
      <c r="C13" s="76"/>
      <c r="D13" s="76"/>
      <c r="E13" s="495">
        <v>1500</v>
      </c>
      <c r="F13" s="922"/>
      <c r="G13" s="1080">
        <f t="shared" si="0"/>
        <v>1500</v>
      </c>
    </row>
    <row r="14" spans="1:7" ht="18.75" x14ac:dyDescent="0.3">
      <c r="A14" s="435" t="s">
        <v>677</v>
      </c>
      <c r="B14" s="76" t="s">
        <v>217</v>
      </c>
      <c r="C14" s="76"/>
      <c r="D14" s="76"/>
      <c r="E14" s="495">
        <v>2000</v>
      </c>
      <c r="F14" s="922"/>
      <c r="G14" s="1080">
        <f t="shared" si="0"/>
        <v>2000</v>
      </c>
    </row>
    <row r="15" spans="1:7" ht="18.75" x14ac:dyDescent="0.3">
      <c r="A15" s="435" t="s">
        <v>678</v>
      </c>
      <c r="B15" s="76" t="s">
        <v>218</v>
      </c>
      <c r="C15" s="76"/>
      <c r="D15" s="76"/>
      <c r="E15" s="495"/>
      <c r="F15" s="922"/>
      <c r="G15" s="1080">
        <f t="shared" si="0"/>
        <v>0</v>
      </c>
    </row>
    <row r="16" spans="1:7" ht="19.5" thickBot="1" x14ac:dyDescent="0.35">
      <c r="A16" s="435"/>
      <c r="B16" s="76"/>
      <c r="C16" s="76"/>
      <c r="D16" s="76"/>
      <c r="E16" s="495"/>
      <c r="F16" s="922"/>
      <c r="G16" s="1080">
        <f t="shared" si="0"/>
        <v>0</v>
      </c>
    </row>
    <row r="17" spans="1:7" ht="21" thickTop="1" thickBot="1" x14ac:dyDescent="0.45">
      <c r="A17" s="436" t="s">
        <v>219</v>
      </c>
      <c r="B17" s="194"/>
      <c r="C17" s="194"/>
      <c r="D17" s="194"/>
      <c r="E17" s="496">
        <f>SUM(E18:E21)</f>
        <v>87000</v>
      </c>
      <c r="F17" s="924">
        <f>SUM(F18:F21)</f>
        <v>0</v>
      </c>
      <c r="G17" s="1079">
        <f>SUM(E17-F17)</f>
        <v>87000</v>
      </c>
    </row>
    <row r="18" spans="1:7" ht="18.75" x14ac:dyDescent="0.3">
      <c r="A18" s="435" t="s">
        <v>679</v>
      </c>
      <c r="B18" s="76" t="s">
        <v>384</v>
      </c>
      <c r="C18" s="76"/>
      <c r="D18" s="76"/>
      <c r="E18" s="495">
        <v>65000</v>
      </c>
      <c r="F18" s="922"/>
      <c r="G18" s="1080">
        <f t="shared" si="0"/>
        <v>65000</v>
      </c>
    </row>
    <row r="19" spans="1:7" ht="18.75" x14ac:dyDescent="0.3">
      <c r="A19" s="435" t="s">
        <v>1012</v>
      </c>
      <c r="B19" s="76" t="s">
        <v>385</v>
      </c>
      <c r="C19" s="76"/>
      <c r="D19" s="76"/>
      <c r="E19" s="495">
        <v>2000</v>
      </c>
      <c r="F19" s="922"/>
      <c r="G19" s="1080">
        <f t="shared" si="0"/>
        <v>2000</v>
      </c>
    </row>
    <row r="20" spans="1:7" ht="18.75" x14ac:dyDescent="0.3">
      <c r="A20" s="435" t="s">
        <v>680</v>
      </c>
      <c r="B20" s="76" t="s">
        <v>220</v>
      </c>
      <c r="C20" s="76"/>
      <c r="D20" s="76"/>
      <c r="E20" s="495">
        <v>13500</v>
      </c>
      <c r="F20" s="922"/>
      <c r="G20" s="1080">
        <f t="shared" si="0"/>
        <v>13500</v>
      </c>
    </row>
    <row r="21" spans="1:7" ht="19.5" thickBot="1" x14ac:dyDescent="0.35">
      <c r="A21" s="435" t="s">
        <v>681</v>
      </c>
      <c r="B21" s="76" t="s">
        <v>221</v>
      </c>
      <c r="C21" s="76"/>
      <c r="D21" s="76"/>
      <c r="E21" s="495">
        <v>6500</v>
      </c>
      <c r="F21" s="922"/>
      <c r="G21" s="1080">
        <f t="shared" si="0"/>
        <v>6500</v>
      </c>
    </row>
    <row r="22" spans="1:7" ht="21" thickTop="1" thickBot="1" x14ac:dyDescent="0.45">
      <c r="A22" s="436" t="s">
        <v>222</v>
      </c>
      <c r="B22" s="194"/>
      <c r="C22" s="194"/>
      <c r="D22" s="194"/>
      <c r="E22" s="496">
        <f>SUM(E23:E29)</f>
        <v>35800</v>
      </c>
      <c r="F22" s="924">
        <f>SUM(F23:F29)</f>
        <v>0</v>
      </c>
      <c r="G22" s="1079">
        <f>SUM(E22-F22)</f>
        <v>35800</v>
      </c>
    </row>
    <row r="23" spans="1:7" ht="18.75" x14ac:dyDescent="0.3">
      <c r="A23" s="435" t="s">
        <v>682</v>
      </c>
      <c r="B23" s="76" t="s">
        <v>223</v>
      </c>
      <c r="C23" s="76"/>
      <c r="D23" s="76"/>
      <c r="E23" s="495">
        <v>2000</v>
      </c>
      <c r="F23" s="926"/>
      <c r="G23" s="1080">
        <f t="shared" si="0"/>
        <v>2000</v>
      </c>
    </row>
    <row r="24" spans="1:7" ht="18.75" x14ac:dyDescent="0.3">
      <c r="A24" s="435" t="s">
        <v>683</v>
      </c>
      <c r="B24" s="76" t="s">
        <v>224</v>
      </c>
      <c r="C24" s="76"/>
      <c r="D24" s="76"/>
      <c r="E24" s="495">
        <v>1500</v>
      </c>
      <c r="F24" s="922"/>
      <c r="G24" s="1080">
        <f t="shared" si="0"/>
        <v>1500</v>
      </c>
    </row>
    <row r="25" spans="1:7" ht="18.75" x14ac:dyDescent="0.3">
      <c r="A25" s="435" t="s">
        <v>684</v>
      </c>
      <c r="B25" s="76" t="s">
        <v>225</v>
      </c>
      <c r="C25" s="76"/>
      <c r="D25" s="76"/>
      <c r="E25" s="495">
        <v>9000</v>
      </c>
      <c r="F25" s="922"/>
      <c r="G25" s="1080">
        <f t="shared" si="0"/>
        <v>9000</v>
      </c>
    </row>
    <row r="26" spans="1:7" ht="18.75" x14ac:dyDescent="0.3">
      <c r="A26" s="435" t="s">
        <v>685</v>
      </c>
      <c r="B26" s="76" t="s">
        <v>226</v>
      </c>
      <c r="C26" s="76"/>
      <c r="D26" s="76"/>
      <c r="E26" s="495">
        <v>1800</v>
      </c>
      <c r="F26" s="922"/>
      <c r="G26" s="1080">
        <f t="shared" si="0"/>
        <v>1800</v>
      </c>
    </row>
    <row r="27" spans="1:7" ht="18.75" x14ac:dyDescent="0.3">
      <c r="A27" s="435" t="s">
        <v>686</v>
      </c>
      <c r="B27" s="76" t="s">
        <v>1141</v>
      </c>
      <c r="C27" s="76"/>
      <c r="D27" s="76"/>
      <c r="E27" s="495">
        <v>5500</v>
      </c>
      <c r="F27" s="922"/>
      <c r="G27" s="1080">
        <f t="shared" si="0"/>
        <v>5500</v>
      </c>
    </row>
    <row r="28" spans="1:7" ht="18.75" x14ac:dyDescent="0.3">
      <c r="A28" s="435" t="s">
        <v>1013</v>
      </c>
      <c r="B28" s="76" t="s">
        <v>365</v>
      </c>
      <c r="C28" s="76"/>
      <c r="D28" s="76"/>
      <c r="E28" s="495">
        <v>16000</v>
      </c>
      <c r="F28" s="922"/>
      <c r="G28" s="1080">
        <f t="shared" si="0"/>
        <v>16000</v>
      </c>
    </row>
    <row r="29" spans="1:7" ht="19.5" thickBot="1" x14ac:dyDescent="0.35">
      <c r="A29" s="435" t="s">
        <v>687</v>
      </c>
      <c r="B29" s="76" t="s">
        <v>1142</v>
      </c>
      <c r="C29" s="76"/>
      <c r="D29" s="76"/>
      <c r="E29" s="495"/>
      <c r="F29" s="922"/>
      <c r="G29" s="1080">
        <f t="shared" si="0"/>
        <v>0</v>
      </c>
    </row>
    <row r="30" spans="1:7" ht="21" thickTop="1" thickBot="1" x14ac:dyDescent="0.45">
      <c r="A30" s="436" t="s">
        <v>227</v>
      </c>
      <c r="B30" s="194"/>
      <c r="C30" s="194"/>
      <c r="D30" s="194"/>
      <c r="E30" s="496">
        <f>SUM(E31)</f>
        <v>2000</v>
      </c>
      <c r="F30" s="924">
        <f>SUM(F31:F33)</f>
        <v>0</v>
      </c>
      <c r="G30" s="1079">
        <f>SUM(E30-F30)</f>
        <v>2000</v>
      </c>
    </row>
    <row r="31" spans="1:7" ht="18.75" x14ac:dyDescent="0.3">
      <c r="A31" s="435" t="s">
        <v>688</v>
      </c>
      <c r="B31" s="76" t="s">
        <v>228</v>
      </c>
      <c r="C31" s="76"/>
      <c r="D31" s="76"/>
      <c r="E31" s="495">
        <v>2000</v>
      </c>
      <c r="F31" s="922"/>
      <c r="G31" s="1080">
        <f t="shared" si="0"/>
        <v>2000</v>
      </c>
    </row>
    <row r="32" spans="1:7" ht="18.75" x14ac:dyDescent="0.3">
      <c r="A32" s="435" t="s">
        <v>689</v>
      </c>
      <c r="B32" s="76" t="s">
        <v>229</v>
      </c>
      <c r="C32" s="76"/>
      <c r="D32" s="76"/>
      <c r="E32" s="495">
        <v>500</v>
      </c>
      <c r="F32" s="922"/>
      <c r="G32" s="1080">
        <f t="shared" si="0"/>
        <v>500</v>
      </c>
    </row>
    <row r="33" spans="1:7" ht="19.5" thickBot="1" x14ac:dyDescent="0.35">
      <c r="A33" s="435"/>
      <c r="B33" s="76"/>
      <c r="C33" s="76"/>
      <c r="D33" s="76"/>
      <c r="E33" s="495"/>
      <c r="F33" s="922"/>
      <c r="G33" s="1080">
        <f t="shared" si="0"/>
        <v>0</v>
      </c>
    </row>
    <row r="34" spans="1:7" ht="22.5" customHeight="1" thickTop="1" thickBot="1" x14ac:dyDescent="0.45">
      <c r="A34" s="437" t="s">
        <v>231</v>
      </c>
      <c r="B34" s="195"/>
      <c r="C34" s="195"/>
      <c r="D34" s="195"/>
      <c r="E34" s="1082">
        <f>SUM(E35)</f>
        <v>1500</v>
      </c>
      <c r="F34" s="927">
        <f>F35</f>
        <v>0</v>
      </c>
      <c r="G34" s="1079">
        <f>SUM(E34-F34)</f>
        <v>1500</v>
      </c>
    </row>
    <row r="35" spans="1:7" ht="19.5" thickBot="1" x14ac:dyDescent="0.35">
      <c r="A35" s="435" t="s">
        <v>690</v>
      </c>
      <c r="B35" s="76" t="s">
        <v>232</v>
      </c>
      <c r="C35" s="76"/>
      <c r="D35" s="76"/>
      <c r="E35" s="495">
        <v>1500</v>
      </c>
      <c r="F35" s="926"/>
      <c r="G35" s="1080">
        <f>F35-E35</f>
        <v>-1500</v>
      </c>
    </row>
    <row r="36" spans="1:7" ht="21" thickTop="1" thickBot="1" x14ac:dyDescent="0.45">
      <c r="A36" s="436" t="s">
        <v>190</v>
      </c>
      <c r="B36" s="194"/>
      <c r="C36" s="194"/>
      <c r="D36" s="194"/>
      <c r="E36" s="496">
        <f>SUM(E37:E43)</f>
        <v>27537</v>
      </c>
      <c r="F36" s="924">
        <f>SUM(F37:F42)</f>
        <v>0</v>
      </c>
      <c r="G36" s="1079">
        <f>SUM(E36-F36)</f>
        <v>27537</v>
      </c>
    </row>
    <row r="37" spans="1:7" ht="18.75" x14ac:dyDescent="0.3">
      <c r="A37" s="435" t="s">
        <v>691</v>
      </c>
      <c r="B37" s="76" t="s">
        <v>233</v>
      </c>
      <c r="C37" s="76"/>
      <c r="D37" s="76"/>
      <c r="E37" s="495">
        <v>17096</v>
      </c>
      <c r="F37" s="672"/>
      <c r="G37" s="1080">
        <f t="shared" ref="G37:G43" si="1">SUM(E37-F37)</f>
        <v>17096</v>
      </c>
    </row>
    <row r="38" spans="1:7" ht="18.75" x14ac:dyDescent="0.3">
      <c r="A38" s="435" t="s">
        <v>693</v>
      </c>
      <c r="B38" s="76" t="s">
        <v>235</v>
      </c>
      <c r="C38" s="76"/>
      <c r="D38" s="76"/>
      <c r="E38" s="495"/>
      <c r="F38" s="672"/>
      <c r="G38" s="1080">
        <f t="shared" si="1"/>
        <v>0</v>
      </c>
    </row>
    <row r="39" spans="1:7" ht="18.75" x14ac:dyDescent="0.3">
      <c r="A39" s="435" t="s">
        <v>696</v>
      </c>
      <c r="B39" s="76" t="s">
        <v>238</v>
      </c>
      <c r="C39" s="76"/>
      <c r="D39" s="76"/>
      <c r="E39" s="495"/>
      <c r="F39" s="672"/>
      <c r="G39" s="1080">
        <f t="shared" si="1"/>
        <v>0</v>
      </c>
    </row>
    <row r="40" spans="1:7" ht="18.75" x14ac:dyDescent="0.3">
      <c r="A40" s="435" t="s">
        <v>694</v>
      </c>
      <c r="B40" s="76" t="s">
        <v>236</v>
      </c>
      <c r="C40" s="76"/>
      <c r="D40" s="76"/>
      <c r="E40" s="495">
        <v>633</v>
      </c>
      <c r="F40" s="672"/>
      <c r="G40" s="1080">
        <f t="shared" si="1"/>
        <v>633</v>
      </c>
    </row>
    <row r="41" spans="1:7" ht="18.75" x14ac:dyDescent="0.3">
      <c r="A41" s="435" t="s">
        <v>695</v>
      </c>
      <c r="B41" s="76" t="s">
        <v>237</v>
      </c>
      <c r="C41" s="76"/>
      <c r="D41" s="76"/>
      <c r="E41" s="495"/>
      <c r="F41" s="672"/>
      <c r="G41" s="1080">
        <f t="shared" si="1"/>
        <v>0</v>
      </c>
    </row>
    <row r="42" spans="1:7" ht="18.75" x14ac:dyDescent="0.3">
      <c r="A42" s="435" t="s">
        <v>692</v>
      </c>
      <c r="B42" s="76" t="s">
        <v>234</v>
      </c>
      <c r="C42" s="76"/>
      <c r="D42" s="76"/>
      <c r="E42" s="495">
        <v>9808</v>
      </c>
      <c r="F42" s="672"/>
      <c r="G42" s="1080">
        <f t="shared" si="1"/>
        <v>9808</v>
      </c>
    </row>
    <row r="43" spans="1:7" ht="19.5" thickBot="1" x14ac:dyDescent="0.35">
      <c r="A43" s="435"/>
      <c r="B43" s="76"/>
      <c r="C43" s="76"/>
      <c r="D43" s="76"/>
      <c r="E43" s="495"/>
      <c r="F43" s="672"/>
      <c r="G43" s="1080">
        <f t="shared" si="1"/>
        <v>0</v>
      </c>
    </row>
    <row r="44" spans="1:7" ht="24" thickTop="1" thickBot="1" x14ac:dyDescent="0.5">
      <c r="A44" s="439" t="s">
        <v>239</v>
      </c>
      <c r="B44" s="193"/>
      <c r="C44" s="193"/>
      <c r="D44" s="193"/>
      <c r="E44" s="496">
        <f>E46+E47</f>
        <v>183000</v>
      </c>
      <c r="F44" s="920">
        <f>SUM(F46:F47)</f>
        <v>0</v>
      </c>
      <c r="G44" s="1079">
        <f>SUM(E44-F44)</f>
        <v>183000</v>
      </c>
    </row>
    <row r="45" spans="1:7" ht="18.75" x14ac:dyDescent="0.3">
      <c r="A45" s="438"/>
      <c r="B45" s="76"/>
      <c r="C45" s="76"/>
      <c r="D45" s="76"/>
      <c r="E45" s="1083"/>
      <c r="F45" s="928"/>
      <c r="G45" s="1085">
        <f t="shared" ref="G45" si="2">SUM(E45-F45)</f>
        <v>0</v>
      </c>
    </row>
    <row r="46" spans="1:7" ht="18.75" x14ac:dyDescent="0.3">
      <c r="A46" s="435" t="s">
        <v>697</v>
      </c>
      <c r="B46" s="76" t="s">
        <v>240</v>
      </c>
      <c r="C46" s="76"/>
      <c r="D46" s="76"/>
      <c r="E46" s="495">
        <v>186000</v>
      </c>
      <c r="F46" s="922">
        <v>0</v>
      </c>
      <c r="G46" s="923">
        <f>F46-E46</f>
        <v>-186000</v>
      </c>
    </row>
    <row r="47" spans="1:7" ht="19.5" thickBot="1" x14ac:dyDescent="0.35">
      <c r="A47" s="438" t="s">
        <v>1014</v>
      </c>
      <c r="B47" s="76" t="s">
        <v>241</v>
      </c>
      <c r="C47" s="77"/>
      <c r="D47" s="77"/>
      <c r="E47" s="1084">
        <v>-3000</v>
      </c>
      <c r="F47" s="929">
        <v>0</v>
      </c>
      <c r="G47" s="930">
        <f>F47-E47</f>
        <v>3000</v>
      </c>
    </row>
    <row r="48" spans="1:7" ht="36" customHeight="1" thickTop="1" thickBot="1" x14ac:dyDescent="0.3">
      <c r="A48" s="195" t="s">
        <v>387</v>
      </c>
      <c r="B48" s="195"/>
      <c r="C48" s="195"/>
      <c r="D48" s="635"/>
      <c r="E48" s="1237">
        <f>SUM(E44,E36,E34,E30,E22,E17,E8,E2)</f>
        <v>385337</v>
      </c>
      <c r="F48" s="931">
        <f>SUM(F2,F8,F17,F22,F30,F34,F36,F44)</f>
        <v>0</v>
      </c>
      <c r="G48" s="1078">
        <f>SUM(E48-F48)</f>
        <v>385337</v>
      </c>
    </row>
    <row r="49" ht="15.75" thickTop="1" x14ac:dyDescent="0.25"/>
  </sheetData>
  <phoneticPr fontId="46" type="noConversion"/>
  <hyperlinks>
    <hyperlink ref="B1" location="'résultat analytique 2'!A1" display="Résultats A"/>
  </hyperlinks>
  <pageMargins left="0.9055118110236221" right="0.31496062992125984" top="0.70866141732283472" bottom="0.39370078740157483" header="0.31496062992125984" footer="0.15748031496062992"/>
  <pageSetup paperSize="9" scale="80" orientation="portrait" r:id="rId1"/>
  <headerFooter>
    <oddHeader xml:space="preserve">&amp;L&amp;"-,Gras"&amp;14FFSB
&amp;URESPONSABLE : X. MAJOREL&amp;C&amp;"-,Gras"&amp;14 13 - FRAIS GX ADMINISTRATIFS&amp;R&amp;"-,Gras"&amp;14CONTROLE BUDGET  </oddHeader>
    <oddFooter>&amp;L&amp;"-,Gras"&amp;12Code : 13301&amp;C&amp;"-,Gras"&amp;14TRESORERIE GENERALE/CONTROLE DE GESTION&amp;R&amp;"-,Gras"&amp;12&amp;P
&amp;D</oddFooter>
  </headerFooter>
  <ignoredErrors>
    <ignoredError sqref="G36 G22 G17 G8" formula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0"/>
  <sheetViews>
    <sheetView zoomScale="90" zoomScaleNormal="90" workbookViewId="0">
      <pane ySplit="1" topLeftCell="A20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28515625" customWidth="1"/>
    <col min="5" max="5" width="16.42578125" customWidth="1"/>
    <col min="6" max="6" width="15.42578125" style="142" customWidth="1"/>
    <col min="7" max="7" width="12.7109375" style="305" customWidth="1"/>
  </cols>
  <sheetData>
    <row r="1" spans="1:9" ht="60" thickTop="1" thickBot="1" x14ac:dyDescent="0.35">
      <c r="A1" s="362" t="s">
        <v>939</v>
      </c>
      <c r="B1" s="362" t="s">
        <v>438</v>
      </c>
      <c r="C1" s="78"/>
      <c r="D1" s="78"/>
      <c r="E1" s="385" t="s">
        <v>1145</v>
      </c>
      <c r="F1" s="876" t="s">
        <v>1152</v>
      </c>
      <c r="G1" s="874" t="s">
        <v>442</v>
      </c>
    </row>
    <row r="2" spans="1:9" ht="20.25" thickTop="1" thickBot="1" x14ac:dyDescent="0.35">
      <c r="A2" s="73" t="s">
        <v>242</v>
      </c>
      <c r="B2" s="73"/>
      <c r="C2" s="73"/>
      <c r="D2" s="73"/>
      <c r="E2" s="498">
        <f>SUM(E3:E13)</f>
        <v>91700</v>
      </c>
      <c r="F2" s="932">
        <f>SUM(F3:F13)</f>
        <v>0</v>
      </c>
      <c r="G2" s="933">
        <f>SUM(E2-F2)</f>
        <v>91700</v>
      </c>
    </row>
    <row r="3" spans="1:9" ht="18.75" customHeight="1" x14ac:dyDescent="0.3">
      <c r="A3" s="435" t="s">
        <v>713</v>
      </c>
      <c r="B3" s="438" t="s">
        <v>250</v>
      </c>
      <c r="C3" s="438"/>
      <c r="D3" s="438"/>
      <c r="E3" s="497">
        <v>5000</v>
      </c>
      <c r="F3" s="705"/>
      <c r="G3" s="1077">
        <f>SUM(E3-F3)</f>
        <v>5000</v>
      </c>
    </row>
    <row r="4" spans="1:9" ht="18.75" customHeight="1" x14ac:dyDescent="0.3">
      <c r="A4" s="435" t="s">
        <v>704</v>
      </c>
      <c r="B4" s="438" t="s">
        <v>243</v>
      </c>
      <c r="C4" s="438"/>
      <c r="D4" s="438"/>
      <c r="E4" s="497">
        <v>50000</v>
      </c>
      <c r="F4" s="705"/>
      <c r="G4" s="1077">
        <f t="shared" ref="G4:G13" si="0">SUM(E4-F4)</f>
        <v>50000</v>
      </c>
    </row>
    <row r="5" spans="1:9" ht="18.75" x14ac:dyDescent="0.3">
      <c r="A5" s="435" t="s">
        <v>708</v>
      </c>
      <c r="B5" s="438" t="s">
        <v>245</v>
      </c>
      <c r="C5" s="438"/>
      <c r="D5" s="438"/>
      <c r="E5" s="497">
        <v>5000</v>
      </c>
      <c r="F5" s="705"/>
      <c r="G5" s="1077">
        <f t="shared" si="0"/>
        <v>5000</v>
      </c>
    </row>
    <row r="6" spans="1:9" ht="18.75" x14ac:dyDescent="0.3">
      <c r="A6" s="435" t="s">
        <v>705</v>
      </c>
      <c r="B6" s="438" t="s">
        <v>67</v>
      </c>
      <c r="C6" s="438"/>
      <c r="D6" s="438"/>
      <c r="E6" s="497">
        <v>7000</v>
      </c>
      <c r="F6" s="705"/>
      <c r="G6" s="1077">
        <f t="shared" si="0"/>
        <v>7000</v>
      </c>
    </row>
    <row r="7" spans="1:9" ht="18.75" x14ac:dyDescent="0.3">
      <c r="A7" s="435" t="s">
        <v>706</v>
      </c>
      <c r="B7" s="438" t="s">
        <v>355</v>
      </c>
      <c r="C7" s="438"/>
      <c r="D7" s="438"/>
      <c r="E7" s="497">
        <v>2000</v>
      </c>
      <c r="F7" s="705"/>
      <c r="G7" s="1077">
        <f t="shared" si="0"/>
        <v>2000</v>
      </c>
    </row>
    <row r="8" spans="1:9" ht="18.75" x14ac:dyDescent="0.3">
      <c r="A8" s="435" t="s">
        <v>707</v>
      </c>
      <c r="B8" s="438" t="s">
        <v>244</v>
      </c>
      <c r="C8" s="438"/>
      <c r="D8" s="438"/>
      <c r="E8" s="497">
        <v>5000</v>
      </c>
      <c r="F8" s="705"/>
      <c r="G8" s="1077">
        <f t="shared" si="0"/>
        <v>5000</v>
      </c>
    </row>
    <row r="9" spans="1:9" ht="18.75" x14ac:dyDescent="0.3">
      <c r="A9" s="435" t="s">
        <v>709</v>
      </c>
      <c r="B9" s="438" t="s">
        <v>246</v>
      </c>
      <c r="C9" s="438"/>
      <c r="D9" s="438"/>
      <c r="E9" s="497">
        <v>13000</v>
      </c>
      <c r="F9" s="705"/>
      <c r="G9" s="1077">
        <f t="shared" si="0"/>
        <v>13000</v>
      </c>
    </row>
    <row r="10" spans="1:9" ht="18.75" x14ac:dyDescent="0.3">
      <c r="A10" s="435" t="s">
        <v>710</v>
      </c>
      <c r="B10" s="438" t="s">
        <v>247</v>
      </c>
      <c r="C10" s="438"/>
      <c r="D10" s="438"/>
      <c r="E10" s="497">
        <v>2000</v>
      </c>
      <c r="F10" s="705"/>
      <c r="G10" s="1077">
        <f t="shared" si="0"/>
        <v>2000</v>
      </c>
    </row>
    <row r="11" spans="1:9" ht="18.75" x14ac:dyDescent="0.3">
      <c r="A11" s="435" t="s">
        <v>711</v>
      </c>
      <c r="B11" s="438" t="s">
        <v>248</v>
      </c>
      <c r="C11" s="438"/>
      <c r="D11" s="438"/>
      <c r="E11" s="497">
        <v>2000</v>
      </c>
      <c r="F11" s="705"/>
      <c r="G11" s="1077">
        <f t="shared" si="0"/>
        <v>2000</v>
      </c>
    </row>
    <row r="12" spans="1:9" ht="18.75" x14ac:dyDescent="0.3">
      <c r="A12" s="435" t="s">
        <v>712</v>
      </c>
      <c r="B12" s="438" t="s">
        <v>249</v>
      </c>
      <c r="C12" s="438"/>
      <c r="D12" s="438"/>
      <c r="E12" s="497">
        <v>500</v>
      </c>
      <c r="F12" s="705"/>
      <c r="G12" s="1077">
        <f t="shared" si="0"/>
        <v>500</v>
      </c>
    </row>
    <row r="13" spans="1:9" ht="18.75" x14ac:dyDescent="0.3">
      <c r="A13" s="435" t="s">
        <v>714</v>
      </c>
      <c r="B13" s="438" t="s">
        <v>251</v>
      </c>
      <c r="C13" s="438"/>
      <c r="D13" s="438"/>
      <c r="E13" s="497">
        <v>200</v>
      </c>
      <c r="F13" s="705"/>
      <c r="G13" s="1077">
        <f t="shared" si="0"/>
        <v>200</v>
      </c>
      <c r="I13" t="s">
        <v>413</v>
      </c>
    </row>
    <row r="14" spans="1:9" ht="19.5" thickBot="1" x14ac:dyDescent="0.35">
      <c r="A14" s="435"/>
      <c r="B14" s="438"/>
      <c r="C14" s="438"/>
      <c r="D14" s="438"/>
      <c r="E14" s="497"/>
      <c r="F14" s="705"/>
      <c r="G14" s="544"/>
    </row>
    <row r="15" spans="1:9" ht="19.5" thickBot="1" x14ac:dyDescent="0.35">
      <c r="A15" s="1461" t="s">
        <v>252</v>
      </c>
      <c r="B15" s="1461"/>
      <c r="C15" s="1461"/>
      <c r="D15" s="1462"/>
      <c r="E15" s="498">
        <f>SUM(E16:E19)</f>
        <v>1600</v>
      </c>
      <c r="F15" s="932">
        <f>SUM(F16:F19)</f>
        <v>0</v>
      </c>
      <c r="G15" s="933">
        <f>SUM(E15-F15)</f>
        <v>1600</v>
      </c>
    </row>
    <row r="16" spans="1:9" ht="18.75" customHeight="1" x14ac:dyDescent="0.3">
      <c r="A16" s="435" t="s">
        <v>715</v>
      </c>
      <c r="B16" s="438" t="s">
        <v>253</v>
      </c>
      <c r="C16" s="438"/>
      <c r="D16" s="438"/>
      <c r="E16" s="497">
        <v>800</v>
      </c>
      <c r="F16" s="705">
        <v>0</v>
      </c>
      <c r="G16" s="1077">
        <f t="shared" ref="G16:G19" si="1">SUM(E16-F16)</f>
        <v>800</v>
      </c>
    </row>
    <row r="17" spans="1:8" ht="18.75" customHeight="1" x14ac:dyDescent="0.3">
      <c r="A17" s="435" t="s">
        <v>716</v>
      </c>
      <c r="B17" s="438" t="s">
        <v>254</v>
      </c>
      <c r="C17" s="438"/>
      <c r="D17" s="438"/>
      <c r="E17" s="497">
        <v>300</v>
      </c>
      <c r="F17" s="705"/>
      <c r="G17" s="1077">
        <f t="shared" si="1"/>
        <v>300</v>
      </c>
    </row>
    <row r="18" spans="1:8" ht="18.75" x14ac:dyDescent="0.3">
      <c r="A18" s="435" t="s">
        <v>717</v>
      </c>
      <c r="B18" s="438" t="s">
        <v>255</v>
      </c>
      <c r="C18" s="438"/>
      <c r="D18" s="438"/>
      <c r="E18" s="497"/>
      <c r="F18" s="705"/>
      <c r="G18" s="1077">
        <f t="shared" si="1"/>
        <v>0</v>
      </c>
    </row>
    <row r="19" spans="1:8" ht="19.5" thickBot="1" x14ac:dyDescent="0.35">
      <c r="A19" s="435" t="s">
        <v>888</v>
      </c>
      <c r="B19" s="438" t="s">
        <v>889</v>
      </c>
      <c r="C19" s="438"/>
      <c r="D19" s="438"/>
      <c r="E19" s="497">
        <v>500</v>
      </c>
      <c r="F19" s="705">
        <v>0</v>
      </c>
      <c r="G19" s="1077">
        <f t="shared" si="1"/>
        <v>500</v>
      </c>
    </row>
    <row r="20" spans="1:8" ht="19.5" thickBot="1" x14ac:dyDescent="0.35">
      <c r="A20" s="413" t="s">
        <v>256</v>
      </c>
      <c r="B20" s="413"/>
      <c r="C20" s="413"/>
      <c r="D20" s="413"/>
      <c r="E20" s="498">
        <f>SUM(E21:E24)</f>
        <v>6800</v>
      </c>
      <c r="F20" s="932">
        <f>SUM(F21:F23)</f>
        <v>0</v>
      </c>
      <c r="G20" s="933">
        <f>SUM(E20-F20)</f>
        <v>6800</v>
      </c>
    </row>
    <row r="21" spans="1:8" ht="18.75" x14ac:dyDescent="0.3">
      <c r="A21" s="435" t="s">
        <v>718</v>
      </c>
      <c r="B21" s="438" t="s">
        <v>257</v>
      </c>
      <c r="C21" s="438"/>
      <c r="D21" s="438"/>
      <c r="E21" s="497">
        <v>4000</v>
      </c>
      <c r="F21" s="705">
        <v>0</v>
      </c>
      <c r="G21" s="1077">
        <f t="shared" ref="G21:G24" si="2">SUM(E21-F21)</f>
        <v>4000</v>
      </c>
    </row>
    <row r="22" spans="1:8" ht="18.75" customHeight="1" x14ac:dyDescent="0.3">
      <c r="A22" s="435" t="s">
        <v>719</v>
      </c>
      <c r="B22" s="438" t="s">
        <v>258</v>
      </c>
      <c r="C22" s="438"/>
      <c r="D22" s="438"/>
      <c r="E22" s="497">
        <v>1000</v>
      </c>
      <c r="F22" s="705">
        <v>0</v>
      </c>
      <c r="G22" s="1077">
        <f t="shared" si="2"/>
        <v>1000</v>
      </c>
    </row>
    <row r="23" spans="1:8" ht="18.75" x14ac:dyDescent="0.3">
      <c r="A23" s="435" t="s">
        <v>720</v>
      </c>
      <c r="B23" s="438" t="s">
        <v>432</v>
      </c>
      <c r="C23" s="438"/>
      <c r="D23" s="438"/>
      <c r="E23" s="497">
        <v>1500</v>
      </c>
      <c r="F23" s="705">
        <v>0</v>
      </c>
      <c r="G23" s="1077">
        <f t="shared" si="2"/>
        <v>1500</v>
      </c>
    </row>
    <row r="24" spans="1:8" ht="19.5" thickBot="1" x14ac:dyDescent="0.35">
      <c r="A24" s="435" t="s">
        <v>764</v>
      </c>
      <c r="B24" s="438" t="s">
        <v>765</v>
      </c>
      <c r="C24" s="438"/>
      <c r="D24" s="438"/>
      <c r="E24" s="499">
        <v>300</v>
      </c>
      <c r="F24" s="934"/>
      <c r="G24" s="1077">
        <f t="shared" si="2"/>
        <v>300</v>
      </c>
    </row>
    <row r="25" spans="1:8" ht="19.5" thickBot="1" x14ac:dyDescent="0.35">
      <c r="A25" s="413" t="s">
        <v>259</v>
      </c>
      <c r="B25" s="413"/>
      <c r="C25" s="413"/>
      <c r="D25" s="413"/>
      <c r="E25" s="498">
        <f>SUM(E26:E31)</f>
        <v>11500</v>
      </c>
      <c r="F25" s="932">
        <f>SUM(F26:F32)</f>
        <v>0</v>
      </c>
      <c r="G25" s="933">
        <f>SUM(E25-F25)</f>
        <v>11500</v>
      </c>
    </row>
    <row r="26" spans="1:8" ht="18.75" x14ac:dyDescent="0.3">
      <c r="A26" s="435" t="s">
        <v>721</v>
      </c>
      <c r="B26" s="438" t="s">
        <v>260</v>
      </c>
      <c r="C26" s="438"/>
      <c r="D26" s="438"/>
      <c r="E26" s="497">
        <v>1000</v>
      </c>
      <c r="F26" s="705"/>
      <c r="G26" s="1077">
        <f t="shared" ref="G26:G32" si="3">SUM(E26-F26)</f>
        <v>1000</v>
      </c>
    </row>
    <row r="27" spans="1:8" ht="18.75" x14ac:dyDescent="0.3">
      <c r="A27" s="435" t="s">
        <v>722</v>
      </c>
      <c r="B27" s="438" t="s">
        <v>849</v>
      </c>
      <c r="C27" s="438"/>
      <c r="D27" s="438"/>
      <c r="E27" s="497">
        <v>3500</v>
      </c>
      <c r="F27" s="705"/>
      <c r="G27" s="1077">
        <f t="shared" si="3"/>
        <v>3500</v>
      </c>
    </row>
    <row r="28" spans="1:8" ht="18.75" x14ac:dyDescent="0.3">
      <c r="A28" s="435" t="s">
        <v>725</v>
      </c>
      <c r="B28" s="438" t="s">
        <v>429</v>
      </c>
      <c r="C28" s="438"/>
      <c r="D28" s="438"/>
      <c r="E28" s="497">
        <v>1500</v>
      </c>
      <c r="F28" s="705"/>
      <c r="G28" s="1077">
        <f t="shared" si="3"/>
        <v>1500</v>
      </c>
      <c r="H28" s="82"/>
    </row>
    <row r="29" spans="1:8" ht="18.75" x14ac:dyDescent="0.3">
      <c r="A29" s="435" t="s">
        <v>723</v>
      </c>
      <c r="B29" s="438" t="s">
        <v>261</v>
      </c>
      <c r="C29" s="438"/>
      <c r="D29" s="438"/>
      <c r="E29" s="497">
        <v>3500</v>
      </c>
      <c r="F29" s="705"/>
      <c r="G29" s="1077">
        <f t="shared" si="3"/>
        <v>3500</v>
      </c>
    </row>
    <row r="30" spans="1:8" ht="18.75" x14ac:dyDescent="0.3">
      <c r="A30" s="435" t="s">
        <v>895</v>
      </c>
      <c r="B30" s="438" t="s">
        <v>896</v>
      </c>
      <c r="C30" s="438"/>
      <c r="D30" s="438"/>
      <c r="E30" s="497">
        <v>500</v>
      </c>
      <c r="F30" s="705"/>
      <c r="G30" s="1077">
        <f t="shared" si="3"/>
        <v>500</v>
      </c>
    </row>
    <row r="31" spans="1:8" ht="18.75" x14ac:dyDescent="0.3">
      <c r="A31" s="435" t="s">
        <v>724</v>
      </c>
      <c r="B31" s="438" t="s">
        <v>262</v>
      </c>
      <c r="C31" s="438"/>
      <c r="D31" s="438"/>
      <c r="E31" s="497">
        <v>1500</v>
      </c>
      <c r="F31" s="705"/>
      <c r="G31" s="1077">
        <f t="shared" si="3"/>
        <v>1500</v>
      </c>
    </row>
    <row r="32" spans="1:8" ht="19.5" thickBot="1" x14ac:dyDescent="0.35">
      <c r="A32" s="435" t="s">
        <v>985</v>
      </c>
      <c r="B32" s="438" t="s">
        <v>1047</v>
      </c>
      <c r="C32" s="438"/>
      <c r="D32" s="438"/>
      <c r="E32" s="497">
        <v>1255</v>
      </c>
      <c r="F32" s="705"/>
      <c r="G32" s="1077">
        <f t="shared" si="3"/>
        <v>1255</v>
      </c>
    </row>
    <row r="33" spans="1:7" ht="35.25" customHeight="1" thickTop="1" thickBot="1" x14ac:dyDescent="0.3">
      <c r="A33" s="441" t="s">
        <v>263</v>
      </c>
      <c r="B33" s="441"/>
      <c r="C33" s="441"/>
      <c r="D33" s="641"/>
      <c r="E33" s="642">
        <f>SUM(E2+E15+E20+E25)</f>
        <v>111600</v>
      </c>
      <c r="F33" s="935">
        <f>F2+F15+F20+F25</f>
        <v>0</v>
      </c>
      <c r="G33" s="1076">
        <f>SUM(E33-F33)</f>
        <v>111600</v>
      </c>
    </row>
    <row r="34" spans="1:7" ht="15.75" customHeight="1" thickTop="1" x14ac:dyDescent="0.25">
      <c r="A34" s="441"/>
      <c r="B34" s="441"/>
      <c r="C34" s="441"/>
      <c r="D34" s="441"/>
      <c r="E34" s="643"/>
      <c r="F34" s="936">
        <v>0</v>
      </c>
      <c r="G34" s="936"/>
    </row>
    <row r="35" spans="1:7" ht="21" x14ac:dyDescent="0.25">
      <c r="A35" s="788"/>
      <c r="B35" s="788"/>
      <c r="C35" s="431"/>
      <c r="D35" s="431"/>
      <c r="E35" s="2"/>
      <c r="F35" s="937">
        <f>SUM(F33:F34)</f>
        <v>0</v>
      </c>
      <c r="G35" s="938"/>
    </row>
    <row r="36" spans="1:7" ht="15.75" customHeight="1" x14ac:dyDescent="0.25">
      <c r="A36" s="431"/>
      <c r="B36" s="790"/>
      <c r="C36" s="431"/>
      <c r="D36" s="431"/>
      <c r="E36" s="2"/>
      <c r="F36" s="937"/>
      <c r="G36" s="938"/>
    </row>
    <row r="37" spans="1:7" x14ac:dyDescent="0.25">
      <c r="B37" s="449"/>
      <c r="E37" s="2"/>
    </row>
    <row r="38" spans="1:7" ht="18.75" x14ac:dyDescent="0.3">
      <c r="A38" s="191"/>
      <c r="B38" s="196"/>
      <c r="C38" s="196"/>
      <c r="D38" s="196"/>
      <c r="E38" s="190"/>
      <c r="F38" s="939"/>
      <c r="G38" s="895"/>
    </row>
    <row r="39" spans="1:7" ht="18.75" x14ac:dyDescent="0.3">
      <c r="A39" s="191"/>
      <c r="B39" s="196"/>
      <c r="C39" s="196"/>
      <c r="D39" s="196"/>
      <c r="E39" s="11"/>
      <c r="F39" s="940"/>
    </row>
    <row r="40" spans="1:7" ht="18.75" x14ac:dyDescent="0.3">
      <c r="A40" s="191"/>
      <c r="B40" s="196"/>
      <c r="C40" s="196"/>
      <c r="D40" s="196"/>
      <c r="E40" s="197" t="s">
        <v>39</v>
      </c>
      <c r="F40" s="940"/>
    </row>
  </sheetData>
  <mergeCells count="1">
    <mergeCell ref="A15:D15"/>
  </mergeCells>
  <phoneticPr fontId="46" type="noConversion"/>
  <hyperlinks>
    <hyperlink ref="B1" location="'résultat analytique'!A1" display="Résultats A"/>
    <hyperlink ref="A1" location="'résultat analytique 2'!A1" display=" Résultats A"/>
  </hyperlinks>
  <pageMargins left="1.1417322834645669" right="0.23622047244094491" top="1.299212598425197" bottom="0.82677165354330717" header="0.31496062992125984" footer="0.31496062992125984"/>
  <pageSetup paperSize="9" scale="80" orientation="portrait" r:id="rId1"/>
  <headerFooter>
    <oddHeader xml:space="preserve">&amp;L&amp;"-,Gras"&amp;14FFSB
&amp;URESPONSABLE : X.MAJOREL&amp;C&amp;"-,Gras"&amp;14 14 - FRAIS GX DE STRUCTURE
&amp;R&amp;"-,Gras"&amp;14CONTROLE BUDGET  </oddHeader>
    <oddFooter>&amp;L&amp;"-,Gras"&amp;12 14 &amp; 15 : code14302&amp;C&amp;"-,Gras"&amp;14TRESORERIE GENERALE/CONTROLE DE GESTION&amp;R&amp;"-,Gras"&amp;12
&amp;D</oddFooter>
  </headerFooter>
  <ignoredErrors>
    <ignoredError sqref="A4:D4 A29:D29 A6:D14 A33:D34 A28 A3 A5 A25:D25 C24:D24 A26:D26 A16:D18 A15 A31:D31 A27 C27:D27 A20:D23 C19:D19 A36 C35:D35 C36:D36 A2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zoomScale="90" zoomScaleNormal="90" workbookViewId="0">
      <pane ySplit="1" topLeftCell="A2" activePane="bottomLeft" state="frozen"/>
      <selection activeCell="E30" sqref="E30"/>
      <selection pane="bottomLeft"/>
    </sheetView>
  </sheetViews>
  <sheetFormatPr baseColWidth="10" defaultRowHeight="15" x14ac:dyDescent="0.25"/>
  <cols>
    <col min="1" max="1" width="12.7109375" customWidth="1"/>
    <col min="2" max="2" width="44.7109375" customWidth="1"/>
    <col min="3" max="3" width="16.28515625" customWidth="1"/>
    <col min="4" max="4" width="15.28515625" style="142" customWidth="1"/>
    <col min="5" max="5" width="13.28515625" style="142" customWidth="1"/>
  </cols>
  <sheetData>
    <row r="1" spans="1:6" ht="40.5" thickTop="1" thickBot="1" x14ac:dyDescent="0.35">
      <c r="A1" s="362" t="s">
        <v>438</v>
      </c>
      <c r="B1" s="362" t="s">
        <v>438</v>
      </c>
      <c r="C1" s="385" t="s">
        <v>1145</v>
      </c>
      <c r="D1" s="876" t="s">
        <v>1149</v>
      </c>
      <c r="E1" s="874" t="s">
        <v>442</v>
      </c>
      <c r="F1" s="615" t="s">
        <v>851</v>
      </c>
    </row>
    <row r="2" spans="1:6" ht="20.25" thickTop="1" thickBot="1" x14ac:dyDescent="0.35">
      <c r="A2" s="582" t="s">
        <v>264</v>
      </c>
      <c r="B2" s="582"/>
      <c r="C2" s="583">
        <f>SUM(C3:C4)</f>
        <v>1000</v>
      </c>
      <c r="D2" s="941">
        <f>SUM(D3:D4)</f>
        <v>0</v>
      </c>
      <c r="E2" s="942">
        <f>SUM(C2-D2)</f>
        <v>1000</v>
      </c>
      <c r="F2" s="5"/>
    </row>
    <row r="3" spans="1:6" ht="19.5" thickTop="1" x14ac:dyDescent="0.3">
      <c r="A3" s="435" t="s">
        <v>726</v>
      </c>
      <c r="B3" s="76" t="s">
        <v>265</v>
      </c>
      <c r="C3" s="584">
        <v>500</v>
      </c>
      <c r="D3" s="705"/>
      <c r="E3" s="702">
        <f>SUM(C3-D3)</f>
        <v>500</v>
      </c>
      <c r="F3" s="5"/>
    </row>
    <row r="4" spans="1:6" ht="18.75" x14ac:dyDescent="0.3">
      <c r="A4" s="435" t="s">
        <v>727</v>
      </c>
      <c r="B4" s="76" t="s">
        <v>266</v>
      </c>
      <c r="C4" s="584">
        <v>500</v>
      </c>
      <c r="D4" s="705"/>
      <c r="E4" s="702">
        <f>SUM(C4-D4)</f>
        <v>500</v>
      </c>
      <c r="F4" s="5"/>
    </row>
    <row r="5" spans="1:6" ht="19.5" thickBot="1" x14ac:dyDescent="0.35">
      <c r="A5" s="435"/>
      <c r="B5" s="76"/>
      <c r="C5" s="584"/>
      <c r="D5" s="705"/>
      <c r="E5" s="702"/>
      <c r="F5" s="5"/>
    </row>
    <row r="6" spans="1:6" ht="20.25" thickTop="1" thickBot="1" x14ac:dyDescent="0.35">
      <c r="A6" s="424" t="s">
        <v>120</v>
      </c>
      <c r="B6" s="582"/>
      <c r="C6" s="460">
        <f>SUM(C7:C11)</f>
        <v>14000</v>
      </c>
      <c r="D6" s="943">
        <f>SUM(D7:D11)</f>
        <v>0</v>
      </c>
      <c r="E6" s="942">
        <f>SUM(C6-D6)</f>
        <v>14000</v>
      </c>
      <c r="F6" s="5"/>
    </row>
    <row r="7" spans="1:6" ht="19.5" thickTop="1" x14ac:dyDescent="0.3">
      <c r="A7" s="435" t="s">
        <v>728</v>
      </c>
      <c r="B7" s="76" t="s">
        <v>75</v>
      </c>
      <c r="C7" s="584">
        <v>7000</v>
      </c>
      <c r="D7" s="705"/>
      <c r="E7" s="702">
        <f t="shared" ref="E7:E11" si="0">SUM(C7-D7)</f>
        <v>7000</v>
      </c>
      <c r="F7" s="5"/>
    </row>
    <row r="8" spans="1:6" ht="18.75" x14ac:dyDescent="0.3">
      <c r="A8" s="435" t="s">
        <v>991</v>
      </c>
      <c r="B8" s="76" t="s">
        <v>1015</v>
      </c>
      <c r="C8" s="584"/>
      <c r="D8" s="705"/>
      <c r="E8" s="702">
        <f t="shared" si="0"/>
        <v>0</v>
      </c>
      <c r="F8" s="5"/>
    </row>
    <row r="9" spans="1:6" ht="18.75" x14ac:dyDescent="0.3">
      <c r="A9" s="435" t="s">
        <v>729</v>
      </c>
      <c r="B9" s="76" t="s">
        <v>76</v>
      </c>
      <c r="C9" s="584">
        <v>4500</v>
      </c>
      <c r="D9" s="705"/>
      <c r="E9" s="702">
        <f t="shared" si="0"/>
        <v>4500</v>
      </c>
      <c r="F9" s="5"/>
    </row>
    <row r="10" spans="1:6" ht="18.75" x14ac:dyDescent="0.3">
      <c r="A10" s="435" t="s">
        <v>992</v>
      </c>
      <c r="B10" s="76" t="s">
        <v>1016</v>
      </c>
      <c r="C10" s="584"/>
      <c r="D10" s="705"/>
      <c r="E10" s="702">
        <f t="shared" si="0"/>
        <v>0</v>
      </c>
      <c r="F10" s="5"/>
    </row>
    <row r="11" spans="1:6" ht="19.5" thickBot="1" x14ac:dyDescent="0.35">
      <c r="A11" s="435"/>
      <c r="B11" s="76" t="s">
        <v>1123</v>
      </c>
      <c r="C11" s="584">
        <v>2500</v>
      </c>
      <c r="D11" s="705"/>
      <c r="E11" s="702">
        <f t="shared" si="0"/>
        <v>2500</v>
      </c>
      <c r="F11" s="5"/>
    </row>
    <row r="12" spans="1:6" ht="20.25" thickTop="1" thickBot="1" x14ac:dyDescent="0.35">
      <c r="A12" s="1463" t="s">
        <v>102</v>
      </c>
      <c r="B12" s="1464"/>
      <c r="C12" s="460">
        <f>SUM(C13:C14)</f>
        <v>16000</v>
      </c>
      <c r="D12" s="943">
        <f>SUM(D13:D15)</f>
        <v>0</v>
      </c>
      <c r="E12" s="942">
        <f>SUM(C12-D12)</f>
        <v>16000</v>
      </c>
      <c r="F12" s="5"/>
    </row>
    <row r="13" spans="1:6" ht="19.5" thickTop="1" x14ac:dyDescent="0.3">
      <c r="A13" s="435" t="s">
        <v>730</v>
      </c>
      <c r="B13" s="76" t="s">
        <v>267</v>
      </c>
      <c r="C13" s="584">
        <v>1000</v>
      </c>
      <c r="D13" s="705"/>
      <c r="E13" s="702">
        <f t="shared" ref="E13:E15" si="1">SUM(C13-D13)</f>
        <v>1000</v>
      </c>
      <c r="F13" s="5"/>
    </row>
    <row r="14" spans="1:6" ht="18.75" x14ac:dyDescent="0.3">
      <c r="A14" s="435" t="s">
        <v>731</v>
      </c>
      <c r="B14" s="76" t="s">
        <v>268</v>
      </c>
      <c r="C14" s="584">
        <v>15000</v>
      </c>
      <c r="D14" s="705"/>
      <c r="E14" s="702">
        <f t="shared" si="1"/>
        <v>15000</v>
      </c>
      <c r="F14" s="5"/>
    </row>
    <row r="15" spans="1:6" ht="19.5" thickBot="1" x14ac:dyDescent="0.35">
      <c r="A15" s="435" t="s">
        <v>863</v>
      </c>
      <c r="B15" s="76" t="s">
        <v>864</v>
      </c>
      <c r="C15" s="584"/>
      <c r="D15" s="705"/>
      <c r="E15" s="702">
        <f t="shared" si="1"/>
        <v>0</v>
      </c>
      <c r="F15" s="5"/>
    </row>
    <row r="16" spans="1:6" ht="33" customHeight="1" thickTop="1" thickBot="1" x14ac:dyDescent="0.3">
      <c r="A16" s="147" t="s">
        <v>269</v>
      </c>
      <c r="B16" s="565"/>
      <c r="C16" s="1073">
        <f>SUM(C2+C6+C12)</f>
        <v>31000</v>
      </c>
      <c r="D16" s="1074">
        <f>D2+D6+D12</f>
        <v>0</v>
      </c>
      <c r="E16" s="1075">
        <f>SUM(C16-D16)</f>
        <v>31000</v>
      </c>
      <c r="F16" s="644"/>
    </row>
    <row r="17" spans="1:6" ht="15.75" customHeight="1" thickTop="1" x14ac:dyDescent="0.25">
      <c r="A17" s="147"/>
      <c r="B17" s="147"/>
      <c r="C17" s="637"/>
      <c r="D17" s="944"/>
      <c r="E17" s="944"/>
      <c r="F17" s="638"/>
    </row>
    <row r="18" spans="1:6" ht="15" customHeight="1" x14ac:dyDescent="0.25">
      <c r="E18" s="305"/>
    </row>
    <row r="19" spans="1:6" ht="15.75" customHeight="1" x14ac:dyDescent="0.3">
      <c r="A19" s="173"/>
      <c r="B19" s="177"/>
      <c r="C19" s="159"/>
      <c r="D19" s="306"/>
      <c r="E19" s="306"/>
    </row>
    <row r="20" spans="1:6" ht="18.75" x14ac:dyDescent="0.3">
      <c r="A20" s="173"/>
      <c r="B20" s="177"/>
      <c r="C20" s="159"/>
      <c r="D20" s="305"/>
      <c r="E20" s="305"/>
    </row>
    <row r="21" spans="1:6" ht="18.75" x14ac:dyDescent="0.3">
      <c r="A21" s="173"/>
      <c r="B21" s="177"/>
      <c r="C21" s="159"/>
      <c r="D21" s="305"/>
      <c r="E21" s="305"/>
    </row>
    <row r="22" spans="1:6" x14ac:dyDescent="0.25">
      <c r="B22" s="11" t="s">
        <v>39</v>
      </c>
    </row>
  </sheetData>
  <mergeCells count="1">
    <mergeCell ref="A12:B12"/>
  </mergeCells>
  <phoneticPr fontId="46" type="noConversion"/>
  <hyperlinks>
    <hyperlink ref="B1" location="'résultat analytique'!A1" display="Résultats A"/>
    <hyperlink ref="A1" location="'résultat analytique 2'!A1" display="Résultats A"/>
  </hyperlinks>
  <pageMargins left="0.70866141732283472" right="0.70866141732283472" top="1.2204724409448819" bottom="0.74803149606299213" header="0.31496062992125984" footer="0.31496062992125984"/>
  <pageSetup paperSize="9" orientation="landscape" r:id="rId1"/>
  <headerFooter>
    <oddHeader xml:space="preserve">&amp;L&amp;"-,Gras"&amp;14FFSB
&amp;URESPONSABLE : P. COQUET&amp;C&amp;"-,Gras"&amp;14 16 - F.I.B&amp;R&amp;"-,Gras"&amp;14CONTROLE BUDGET  </oddHeader>
    <oddFooter>&amp;L&amp;"-,Gras"&amp;12Code :16303&amp;C&amp;"-,Gras"&amp;14TRESORERIE GENERALE/CONTROLE DE GESTION&amp;R&amp;"-,Gras"&amp;12
&amp;D</oddFooter>
  </headerFooter>
  <ignoredErrors>
    <ignoredError sqref="A9 A12:A14 A6:A7 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8"/>
  <sheetViews>
    <sheetView tabSelected="1" workbookViewId="0">
      <pane ySplit="2" topLeftCell="A33" activePane="bottomLeft" state="frozen"/>
      <selection pane="bottomLeft" activeCell="C2" sqref="C2"/>
    </sheetView>
  </sheetViews>
  <sheetFormatPr baseColWidth="10" defaultRowHeight="15" x14ac:dyDescent="0.25"/>
  <cols>
    <col min="1" max="1" width="4.42578125" style="156" customWidth="1"/>
    <col min="2" max="2" width="14.140625" style="156" customWidth="1"/>
    <col min="3" max="3" width="28.85546875" customWidth="1"/>
    <col min="4" max="4" width="4.7109375" customWidth="1"/>
    <col min="5" max="5" width="14.5703125" style="11" customWidth="1"/>
    <col min="6" max="6" width="13.42578125" customWidth="1"/>
    <col min="7" max="7" width="13.5703125" customWidth="1"/>
  </cols>
  <sheetData>
    <row r="1" spans="1:7" ht="15.75" thickBot="1" x14ac:dyDescent="0.3">
      <c r="A1" s="156" t="s">
        <v>1185</v>
      </c>
    </row>
    <row r="2" spans="1:7" s="1" customFormat="1" ht="40.5" thickTop="1" thickBot="1" x14ac:dyDescent="0.3">
      <c r="A2" s="315"/>
      <c r="B2" s="798"/>
      <c r="C2" s="316"/>
      <c r="E2" s="747" t="s">
        <v>1145</v>
      </c>
      <c r="F2" s="1143" t="s">
        <v>1143</v>
      </c>
      <c r="G2" s="568" t="s">
        <v>1146</v>
      </c>
    </row>
    <row r="3" spans="1:7" ht="19.5" thickTop="1" x14ac:dyDescent="0.25">
      <c r="A3" s="800"/>
      <c r="B3" s="801"/>
      <c r="C3" s="321" t="s">
        <v>0</v>
      </c>
      <c r="E3" s="748"/>
      <c r="F3" s="1369" t="s">
        <v>1049</v>
      </c>
      <c r="G3" s="569"/>
    </row>
    <row r="4" spans="1:7" ht="18.75" x14ac:dyDescent="0.3">
      <c r="A4" s="317">
        <v>30</v>
      </c>
      <c r="B4" s="317" t="s">
        <v>913</v>
      </c>
      <c r="C4" s="127" t="s">
        <v>364</v>
      </c>
      <c r="D4" s="357">
        <v>30</v>
      </c>
      <c r="E4" s="1271">
        <f>'30-recettes'!$I$21</f>
        <v>1449995.6</v>
      </c>
      <c r="F4" s="908">
        <v>1519754</v>
      </c>
      <c r="G4" s="1273">
        <f>SUM(E4-F4)</f>
        <v>-69758.399999999907</v>
      </c>
    </row>
    <row r="5" spans="1:7" ht="15.75" x14ac:dyDescent="0.25">
      <c r="A5" s="317">
        <v>31</v>
      </c>
      <c r="B5" s="317"/>
      <c r="C5" s="127" t="s">
        <v>2</v>
      </c>
      <c r="E5" s="1271">
        <f>'30-recettes'!$I$23</f>
        <v>228250</v>
      </c>
      <c r="F5" s="908">
        <v>220196</v>
      </c>
      <c r="G5" s="1273">
        <f t="shared" ref="G5:G48" si="0">SUM(E5-F5)</f>
        <v>8054</v>
      </c>
    </row>
    <row r="6" spans="1:7" ht="15.75" x14ac:dyDescent="0.25">
      <c r="A6" s="317">
        <v>32</v>
      </c>
      <c r="B6" s="317"/>
      <c r="C6" s="127" t="s">
        <v>3</v>
      </c>
      <c r="E6" s="1271">
        <f>'30-recettes'!$I$34</f>
        <v>165949</v>
      </c>
      <c r="F6" s="908">
        <v>179437</v>
      </c>
      <c r="G6" s="1273">
        <f t="shared" si="0"/>
        <v>-13488</v>
      </c>
    </row>
    <row r="7" spans="1:7" ht="15.75" x14ac:dyDescent="0.25">
      <c r="A7" s="317">
        <v>33</v>
      </c>
      <c r="B7" s="317"/>
      <c r="C7" s="127" t="s">
        <v>1128</v>
      </c>
      <c r="E7" s="1271">
        <f>'30-recettes'!$I$36</f>
        <v>30000</v>
      </c>
      <c r="F7" s="908">
        <v>32917</v>
      </c>
      <c r="G7" s="1273">
        <f t="shared" si="0"/>
        <v>-2917</v>
      </c>
    </row>
    <row r="8" spans="1:7" ht="15.75" x14ac:dyDescent="0.25">
      <c r="A8" s="317"/>
      <c r="B8" s="317"/>
      <c r="C8" s="127" t="s">
        <v>1188</v>
      </c>
      <c r="E8" s="1271">
        <f>'30-recettes'!$I$35</f>
        <v>25000</v>
      </c>
      <c r="F8" s="908">
        <v>0</v>
      </c>
      <c r="G8" s="1273">
        <f t="shared" si="0"/>
        <v>25000</v>
      </c>
    </row>
    <row r="9" spans="1:7" ht="15.75" x14ac:dyDescent="0.25">
      <c r="A9" s="317"/>
      <c r="B9" s="317"/>
      <c r="C9" s="127" t="s">
        <v>971</v>
      </c>
      <c r="E9" s="500">
        <f>'30-recettes'!$I$37</f>
        <v>3333</v>
      </c>
      <c r="F9" s="908">
        <v>3333</v>
      </c>
      <c r="G9" s="1273">
        <f t="shared" si="0"/>
        <v>0</v>
      </c>
    </row>
    <row r="10" spans="1:7" ht="15.75" x14ac:dyDescent="0.25">
      <c r="A10" s="317">
        <v>24</v>
      </c>
      <c r="B10" s="317"/>
      <c r="C10" s="127" t="s">
        <v>6</v>
      </c>
      <c r="E10" s="500">
        <f>'30-recettes'!$I$39</f>
        <v>42000</v>
      </c>
      <c r="F10" s="908">
        <v>40500</v>
      </c>
      <c r="G10" s="1273">
        <f t="shared" si="0"/>
        <v>1500</v>
      </c>
    </row>
    <row r="11" spans="1:7" ht="16.5" thickBot="1" x14ac:dyDescent="0.3">
      <c r="A11" s="317">
        <v>25</v>
      </c>
      <c r="B11" s="317"/>
      <c r="C11" s="127" t="s">
        <v>5</v>
      </c>
      <c r="E11" s="1271">
        <f>'30-recettes'!$I$38</f>
        <v>165410</v>
      </c>
      <c r="F11" s="908">
        <v>173065</v>
      </c>
      <c r="G11" s="1273">
        <f t="shared" si="0"/>
        <v>-7655</v>
      </c>
    </row>
    <row r="12" spans="1:7" ht="20.25" thickTop="1" thickBot="1" x14ac:dyDescent="0.35">
      <c r="A12" s="317"/>
      <c r="B12" s="317"/>
      <c r="C12" s="325" t="s">
        <v>7</v>
      </c>
      <c r="D12" s="312"/>
      <c r="E12" s="1276">
        <f>SUM(E4:E11)</f>
        <v>2109937.6</v>
      </c>
      <c r="F12" s="1277">
        <f>SUM(F4:F11)</f>
        <v>2169202</v>
      </c>
      <c r="G12" s="1367">
        <f t="shared" si="0"/>
        <v>-59264.399999999907</v>
      </c>
    </row>
    <row r="13" spans="1:7" ht="18.75" x14ac:dyDescent="0.25">
      <c r="A13" s="317"/>
      <c r="B13" s="317"/>
      <c r="C13" s="322" t="s">
        <v>8</v>
      </c>
      <c r="D13" s="327"/>
      <c r="E13" s="749"/>
      <c r="F13" s="673"/>
      <c r="G13" s="1273">
        <f t="shared" si="0"/>
        <v>0</v>
      </c>
    </row>
    <row r="14" spans="1:7" ht="18.75" x14ac:dyDescent="0.25">
      <c r="A14" s="317">
        <v>1</v>
      </c>
      <c r="B14" s="317" t="s">
        <v>969</v>
      </c>
      <c r="C14" s="127" t="s">
        <v>9</v>
      </c>
      <c r="D14" s="359" t="s">
        <v>435</v>
      </c>
      <c r="E14" s="1274">
        <f>'1-coordination'!$D$7</f>
        <v>400</v>
      </c>
      <c r="F14" s="672">
        <v>290</v>
      </c>
      <c r="G14" s="1273">
        <f t="shared" si="0"/>
        <v>110</v>
      </c>
    </row>
    <row r="15" spans="1:7" ht="18.75" x14ac:dyDescent="0.25">
      <c r="A15" s="317">
        <v>2</v>
      </c>
      <c r="B15" s="317" t="s">
        <v>916</v>
      </c>
      <c r="C15" s="127" t="s">
        <v>10</v>
      </c>
      <c r="D15" s="360">
        <v>2</v>
      </c>
      <c r="E15" s="1271">
        <f>'2-traditionnel'!$C$62</f>
        <v>100000</v>
      </c>
      <c r="F15" s="672">
        <v>94099</v>
      </c>
      <c r="G15" s="1273">
        <f t="shared" si="0"/>
        <v>5901</v>
      </c>
    </row>
    <row r="16" spans="1:7" ht="18.75" x14ac:dyDescent="0.25">
      <c r="A16" s="317">
        <v>3</v>
      </c>
      <c r="B16" s="317" t="s">
        <v>917</v>
      </c>
      <c r="C16" s="127" t="s">
        <v>11</v>
      </c>
      <c r="D16" s="361">
        <v>3</v>
      </c>
      <c r="E16" s="1271">
        <f>'3-clubs sportifs'!$C$107</f>
        <v>217260</v>
      </c>
      <c r="F16" s="672">
        <v>217350</v>
      </c>
      <c r="G16" s="1273">
        <f t="shared" si="0"/>
        <v>-90</v>
      </c>
    </row>
    <row r="17" spans="1:7" ht="18.75" x14ac:dyDescent="0.25">
      <c r="A17" s="317">
        <v>4</v>
      </c>
      <c r="B17" s="317" t="s">
        <v>917</v>
      </c>
      <c r="C17" s="127" t="s">
        <v>12</v>
      </c>
      <c r="D17" s="361">
        <v>4</v>
      </c>
      <c r="E17" s="1274">
        <f>'4-cdf tirs'!$C$18</f>
        <v>34000</v>
      </c>
      <c r="F17" s="672">
        <v>26726</v>
      </c>
      <c r="G17" s="1273">
        <f t="shared" si="0"/>
        <v>7274</v>
      </c>
    </row>
    <row r="18" spans="1:7" ht="18.75" x14ac:dyDescent="0.25">
      <c r="A18" s="317">
        <v>5</v>
      </c>
      <c r="B18" s="317" t="s">
        <v>918</v>
      </c>
      <c r="C18" s="127" t="s">
        <v>13</v>
      </c>
      <c r="D18" s="360">
        <v>5</v>
      </c>
      <c r="E18" s="1271">
        <f>'5-arbitrage'!$E$34</f>
        <v>19000</v>
      </c>
      <c r="F18" s="672">
        <v>8782</v>
      </c>
      <c r="G18" s="1273">
        <f t="shared" si="0"/>
        <v>10218</v>
      </c>
    </row>
    <row r="19" spans="1:7" ht="18.75" x14ac:dyDescent="0.25">
      <c r="A19" s="317">
        <v>6</v>
      </c>
      <c r="B19" s="317" t="s">
        <v>919</v>
      </c>
      <c r="C19" s="127" t="s">
        <v>14</v>
      </c>
      <c r="D19" s="360">
        <v>6</v>
      </c>
      <c r="E19" s="1274">
        <f>'6-jeunes'!$F$62</f>
        <v>163000</v>
      </c>
      <c r="F19" s="672">
        <v>163399</v>
      </c>
      <c r="G19" s="1273">
        <f t="shared" si="0"/>
        <v>-399</v>
      </c>
    </row>
    <row r="20" spans="1:7" ht="18.75" x14ac:dyDescent="0.25">
      <c r="A20" s="317">
        <v>7</v>
      </c>
      <c r="B20" s="317" t="s">
        <v>920</v>
      </c>
      <c r="C20" s="127" t="s">
        <v>15</v>
      </c>
      <c r="D20" s="360">
        <v>7</v>
      </c>
      <c r="E20" s="1274">
        <f>'7-féminines'!$E$30</f>
        <v>45500</v>
      </c>
      <c r="F20" s="672">
        <v>32438</v>
      </c>
      <c r="G20" s="1273">
        <f t="shared" si="0"/>
        <v>13062</v>
      </c>
    </row>
    <row r="21" spans="1:7" ht="18.75" x14ac:dyDescent="0.25">
      <c r="A21" s="317">
        <v>8</v>
      </c>
      <c r="B21" s="317" t="s">
        <v>921</v>
      </c>
      <c r="C21" s="127" t="s">
        <v>971</v>
      </c>
      <c r="D21" s="360">
        <v>8</v>
      </c>
      <c r="E21" s="1274">
        <f>'8-sport adapté'!$E$19</f>
        <v>15500</v>
      </c>
      <c r="F21" s="672">
        <v>15142</v>
      </c>
      <c r="G21" s="1273">
        <f t="shared" si="0"/>
        <v>358</v>
      </c>
    </row>
    <row r="22" spans="1:7" ht="18.75" x14ac:dyDescent="0.25">
      <c r="A22" s="317">
        <v>9</v>
      </c>
      <c r="B22" s="317" t="s">
        <v>929</v>
      </c>
      <c r="C22" s="127" t="s">
        <v>17</v>
      </c>
      <c r="D22" s="360">
        <v>9</v>
      </c>
      <c r="E22" s="1271">
        <f>'9-labellisation'!$E$7</f>
        <v>0</v>
      </c>
      <c r="F22" s="672">
        <v>0</v>
      </c>
      <c r="G22" s="1273">
        <f t="shared" si="0"/>
        <v>0</v>
      </c>
    </row>
    <row r="23" spans="1:7" ht="18.75" x14ac:dyDescent="0.25">
      <c r="A23" s="317">
        <v>10</v>
      </c>
      <c r="B23" s="317" t="s">
        <v>922</v>
      </c>
      <c r="C23" s="127" t="s">
        <v>18</v>
      </c>
      <c r="D23" s="360">
        <v>10</v>
      </c>
      <c r="E23" s="1271">
        <f>'10-DTN'!$E$56</f>
        <v>290000</v>
      </c>
      <c r="F23" s="672">
        <v>297030</v>
      </c>
      <c r="G23" s="1273">
        <f t="shared" si="0"/>
        <v>-7030</v>
      </c>
    </row>
    <row r="24" spans="1:7" ht="18.75" x14ac:dyDescent="0.25">
      <c r="A24" s="317">
        <v>11</v>
      </c>
      <c r="B24" s="317" t="s">
        <v>923</v>
      </c>
      <c r="C24" s="127" t="s">
        <v>19</v>
      </c>
      <c r="D24" s="360">
        <v>11</v>
      </c>
      <c r="E24" s="1271">
        <f>'11-Médical '!$E$65</f>
        <v>50000</v>
      </c>
      <c r="F24" s="672">
        <v>51676</v>
      </c>
      <c r="G24" s="1273">
        <f t="shared" si="0"/>
        <v>-1676</v>
      </c>
    </row>
    <row r="25" spans="1:7" ht="18.75" x14ac:dyDescent="0.25">
      <c r="A25" s="317">
        <v>12</v>
      </c>
      <c r="B25" s="317" t="s">
        <v>924</v>
      </c>
      <c r="C25" s="127" t="s">
        <v>20</v>
      </c>
      <c r="D25" s="451">
        <v>12</v>
      </c>
      <c r="E25" s="1271">
        <f>'12-communication'!$E$33</f>
        <v>152400</v>
      </c>
      <c r="F25" s="672">
        <v>81101</v>
      </c>
      <c r="G25" s="1273">
        <f t="shared" si="0"/>
        <v>71299</v>
      </c>
    </row>
    <row r="26" spans="1:7" ht="18.75" x14ac:dyDescent="0.25">
      <c r="A26" s="317">
        <v>13</v>
      </c>
      <c r="B26" s="317" t="s">
        <v>914</v>
      </c>
      <c r="C26" s="127" t="s">
        <v>21</v>
      </c>
      <c r="D26" s="366">
        <v>13</v>
      </c>
      <c r="E26" s="1274">
        <f>'13-fs gx administ.'!$E$48</f>
        <v>385337</v>
      </c>
      <c r="F26" s="672">
        <v>362519</v>
      </c>
      <c r="G26" s="1273">
        <f t="shared" si="0"/>
        <v>22818</v>
      </c>
    </row>
    <row r="27" spans="1:7" ht="18.75" x14ac:dyDescent="0.25">
      <c r="A27" s="317">
        <v>14</v>
      </c>
      <c r="B27" s="317" t="s">
        <v>914</v>
      </c>
      <c r="C27" s="127" t="s">
        <v>22</v>
      </c>
      <c r="D27" s="361" t="s">
        <v>439</v>
      </c>
      <c r="E27" s="1274">
        <f>'14-15-fs gx structure'!$E$33</f>
        <v>111600</v>
      </c>
      <c r="F27" s="672">
        <v>82830</v>
      </c>
      <c r="G27" s="1273">
        <f t="shared" si="0"/>
        <v>28770</v>
      </c>
    </row>
    <row r="28" spans="1:7" ht="21" customHeight="1" x14ac:dyDescent="0.25">
      <c r="A28" s="317">
        <v>16</v>
      </c>
      <c r="B28" s="317" t="s">
        <v>915</v>
      </c>
      <c r="C28" s="127" t="s">
        <v>23</v>
      </c>
      <c r="D28" s="360">
        <v>16</v>
      </c>
      <c r="E28" s="1274">
        <f>'16-FIB'!$C$16</f>
        <v>31000</v>
      </c>
      <c r="F28" s="672">
        <v>33860</v>
      </c>
      <c r="G28" s="1273">
        <f t="shared" si="0"/>
        <v>-2860</v>
      </c>
    </row>
    <row r="29" spans="1:7" ht="18.75" x14ac:dyDescent="0.25">
      <c r="A29" s="317">
        <v>17</v>
      </c>
      <c r="B29" s="317" t="s">
        <v>969</v>
      </c>
      <c r="C29" s="127" t="s">
        <v>24</v>
      </c>
      <c r="D29" s="360">
        <v>17</v>
      </c>
      <c r="E29" s="1274">
        <f>'17-informatique'!$C$29</f>
        <v>57000</v>
      </c>
      <c r="F29" s="672">
        <v>56972</v>
      </c>
      <c r="G29" s="1273">
        <f t="shared" si="0"/>
        <v>28</v>
      </c>
    </row>
    <row r="30" spans="1:7" ht="18.75" x14ac:dyDescent="0.25">
      <c r="A30" s="317">
        <v>18</v>
      </c>
      <c r="B30" s="317" t="s">
        <v>925</v>
      </c>
      <c r="C30" s="127" t="s">
        <v>25</v>
      </c>
      <c r="D30" s="361" t="s">
        <v>440</v>
      </c>
      <c r="E30" s="1271">
        <f>'18-19 boutique'!$C$29</f>
        <v>6000</v>
      </c>
      <c r="F30" s="672">
        <v>6985</v>
      </c>
      <c r="G30" s="1273">
        <f t="shared" si="0"/>
        <v>-985</v>
      </c>
    </row>
    <row r="31" spans="1:7" ht="18.75" x14ac:dyDescent="0.25">
      <c r="A31" s="317">
        <v>18</v>
      </c>
      <c r="B31" s="317" t="s">
        <v>913</v>
      </c>
      <c r="C31" s="127" t="s">
        <v>26</v>
      </c>
      <c r="D31" s="360" t="s">
        <v>441</v>
      </c>
      <c r="E31" s="1271">
        <f>'18-19 boutique'!$C$13</f>
        <v>4700</v>
      </c>
      <c r="F31" s="672">
        <v>8439</v>
      </c>
      <c r="G31" s="1273">
        <f t="shared" si="0"/>
        <v>-3739</v>
      </c>
    </row>
    <row r="32" spans="1:7" ht="18.75" x14ac:dyDescent="0.25">
      <c r="A32" s="317">
        <v>20</v>
      </c>
      <c r="B32" s="818" t="s">
        <v>970</v>
      </c>
      <c r="C32" s="127" t="s">
        <v>1169</v>
      </c>
      <c r="D32" s="360">
        <v>20</v>
      </c>
      <c r="E32" s="1271">
        <f>'20-équipements'!$C$9</f>
        <v>13000</v>
      </c>
      <c r="F32" s="672">
        <v>12343</v>
      </c>
      <c r="G32" s="1273">
        <f t="shared" si="0"/>
        <v>657</v>
      </c>
    </row>
    <row r="33" spans="1:7" ht="18.75" x14ac:dyDescent="0.25">
      <c r="A33" s="317">
        <v>21</v>
      </c>
      <c r="B33" s="317" t="s">
        <v>926</v>
      </c>
      <c r="C33" s="127" t="s">
        <v>28</v>
      </c>
      <c r="D33" s="360">
        <v>21</v>
      </c>
      <c r="E33" s="1274">
        <f>'21-développement'!$C$30</f>
        <v>85000</v>
      </c>
      <c r="F33" s="672">
        <v>84604</v>
      </c>
      <c r="G33" s="1273">
        <f t="shared" si="0"/>
        <v>396</v>
      </c>
    </row>
    <row r="34" spans="1:7" ht="18.75" x14ac:dyDescent="0.25">
      <c r="A34" s="317">
        <v>24</v>
      </c>
      <c r="B34" s="317" t="s">
        <v>924</v>
      </c>
      <c r="C34" s="127" t="s">
        <v>6</v>
      </c>
      <c r="D34" s="360">
        <v>24</v>
      </c>
      <c r="E34" s="1275">
        <f>'24-super 16'!$E$23</f>
        <v>42000</v>
      </c>
      <c r="F34" s="672">
        <v>36910</v>
      </c>
      <c r="G34" s="1273">
        <f t="shared" si="0"/>
        <v>5090</v>
      </c>
    </row>
    <row r="35" spans="1:7" ht="18.75" x14ac:dyDescent="0.25">
      <c r="A35" s="317">
        <v>25</v>
      </c>
      <c r="B35" s="317" t="s">
        <v>924</v>
      </c>
      <c r="C35" s="127" t="s">
        <v>5</v>
      </c>
      <c r="D35" s="360">
        <v>25</v>
      </c>
      <c r="E35" s="1271">
        <f>'25- SBM'!$C$23</f>
        <v>159000</v>
      </c>
      <c r="F35" s="672">
        <v>166124</v>
      </c>
      <c r="G35" s="1273">
        <f t="shared" si="0"/>
        <v>-7124</v>
      </c>
    </row>
    <row r="36" spans="1:7" ht="18.75" x14ac:dyDescent="0.25">
      <c r="A36" s="317">
        <v>26</v>
      </c>
      <c r="B36" s="317" t="s">
        <v>927</v>
      </c>
      <c r="C36" s="127" t="s">
        <v>118</v>
      </c>
      <c r="D36" s="360">
        <v>26</v>
      </c>
      <c r="E36" s="1275">
        <f>'26-Formation'!$E$45</f>
        <v>31250</v>
      </c>
      <c r="F36" s="672">
        <v>31671</v>
      </c>
      <c r="G36" s="1273">
        <f t="shared" si="0"/>
        <v>-421</v>
      </c>
    </row>
    <row r="37" spans="1:7" ht="18.75" x14ac:dyDescent="0.25">
      <c r="A37" s="317">
        <v>28</v>
      </c>
      <c r="B37" s="317" t="s">
        <v>928</v>
      </c>
      <c r="C37" s="127" t="s">
        <v>912</v>
      </c>
      <c r="D37" s="360">
        <v>28</v>
      </c>
      <c r="E37" s="1275">
        <f>'28 - Santé'!$D$60</f>
        <v>173000</v>
      </c>
      <c r="F37" s="672">
        <v>153240</v>
      </c>
      <c r="G37" s="1273">
        <f t="shared" si="0"/>
        <v>19760</v>
      </c>
    </row>
    <row r="38" spans="1:7" ht="19.5" thickBot="1" x14ac:dyDescent="0.3">
      <c r="A38" s="317">
        <v>29</v>
      </c>
      <c r="B38" s="317"/>
      <c r="C38" s="324" t="s">
        <v>29</v>
      </c>
      <c r="D38" s="360">
        <v>29</v>
      </c>
      <c r="E38" s="1271">
        <f>'29-charges à répartir'!$E$15</f>
        <v>-70000</v>
      </c>
      <c r="F38" s="672">
        <v>70000</v>
      </c>
      <c r="G38" s="1273">
        <f t="shared" si="0"/>
        <v>-140000</v>
      </c>
    </row>
    <row r="39" spans="1:7" ht="20.25" thickTop="1" thickBot="1" x14ac:dyDescent="0.3">
      <c r="A39" s="317"/>
      <c r="B39" s="317"/>
      <c r="C39" s="326" t="s">
        <v>30</v>
      </c>
      <c r="D39" s="328"/>
      <c r="E39" s="1278">
        <f>SUM(E14:E38)</f>
        <v>2115947</v>
      </c>
      <c r="F39" s="1279">
        <f>SUM(F14:F38)</f>
        <v>2094530</v>
      </c>
      <c r="G39" s="1367">
        <f t="shared" si="0"/>
        <v>21417</v>
      </c>
    </row>
    <row r="40" spans="1:7" ht="22.5" thickTop="1" thickBot="1" x14ac:dyDescent="0.4">
      <c r="A40" s="317"/>
      <c r="B40" s="317"/>
      <c r="C40" s="667" t="s">
        <v>31</v>
      </c>
      <c r="D40" s="329"/>
      <c r="E40" s="750">
        <f>E12-E39</f>
        <v>-6009.3999999999069</v>
      </c>
      <c r="F40" s="897">
        <v>74672</v>
      </c>
      <c r="G40" s="1366">
        <f t="shared" si="0"/>
        <v>-80681.399999999907</v>
      </c>
    </row>
    <row r="41" spans="1:7" ht="18.75" x14ac:dyDescent="0.25">
      <c r="A41" s="317">
        <v>22</v>
      </c>
      <c r="B41" s="317" t="s">
        <v>913</v>
      </c>
      <c r="C41" s="127" t="s">
        <v>32</v>
      </c>
      <c r="D41" s="332">
        <v>22</v>
      </c>
      <c r="E41" s="1271">
        <f>'22-exceptionnel'!$C$4</f>
        <v>10600</v>
      </c>
      <c r="F41" s="908">
        <v>10819</v>
      </c>
      <c r="G41" s="1273">
        <f t="shared" si="0"/>
        <v>-219</v>
      </c>
    </row>
    <row r="42" spans="1:7" ht="16.5" thickBot="1" x14ac:dyDescent="0.3">
      <c r="A42" s="317">
        <v>22</v>
      </c>
      <c r="B42" s="317" t="s">
        <v>913</v>
      </c>
      <c r="C42" s="324" t="s">
        <v>298</v>
      </c>
      <c r="D42" s="330"/>
      <c r="E42" s="1271">
        <f>'22-exceptionnel'!$C$9</f>
        <v>2500</v>
      </c>
      <c r="F42" s="908">
        <v>2427</v>
      </c>
      <c r="G42" s="1273">
        <f t="shared" si="0"/>
        <v>73</v>
      </c>
    </row>
    <row r="43" spans="1:7" ht="20.25" thickTop="1" thickBot="1" x14ac:dyDescent="0.35">
      <c r="A43" s="317"/>
      <c r="B43" s="317"/>
      <c r="C43" s="668" t="s">
        <v>40</v>
      </c>
      <c r="D43" s="329"/>
      <c r="E43" s="751">
        <f>E41-E42</f>
        <v>8100</v>
      </c>
      <c r="F43" s="1370">
        <v>8392</v>
      </c>
      <c r="G43" s="1367">
        <f t="shared" si="0"/>
        <v>-292</v>
      </c>
    </row>
    <row r="44" spans="1:7" ht="15.75" x14ac:dyDescent="0.25">
      <c r="A44" s="317">
        <v>22</v>
      </c>
      <c r="B44" s="317" t="s">
        <v>913</v>
      </c>
      <c r="C44" s="127" t="s">
        <v>35</v>
      </c>
      <c r="D44" s="330"/>
      <c r="E44" s="1271">
        <f>'22-exceptionnel'!$C$16</f>
        <v>0</v>
      </c>
      <c r="F44" s="908">
        <v>13137</v>
      </c>
      <c r="G44" s="1273">
        <f t="shared" si="0"/>
        <v>-13137</v>
      </c>
    </row>
    <row r="45" spans="1:7" ht="16.5" thickBot="1" x14ac:dyDescent="0.3">
      <c r="A45" s="317">
        <v>22</v>
      </c>
      <c r="B45" s="317" t="s">
        <v>913</v>
      </c>
      <c r="C45" s="324" t="s">
        <v>36</v>
      </c>
      <c r="D45" s="330"/>
      <c r="E45" s="1271">
        <f>'22-exceptionnel'!$C$24</f>
        <v>2000</v>
      </c>
      <c r="F45" s="908">
        <v>18277</v>
      </c>
      <c r="G45" s="1273">
        <f t="shared" si="0"/>
        <v>-16277</v>
      </c>
    </row>
    <row r="46" spans="1:7" ht="20.25" thickTop="1" thickBot="1" x14ac:dyDescent="0.35">
      <c r="A46" s="318"/>
      <c r="B46" s="318"/>
      <c r="C46" s="669" t="s">
        <v>37</v>
      </c>
      <c r="D46" s="329"/>
      <c r="E46" s="752">
        <f>E44-E45</f>
        <v>-2000</v>
      </c>
      <c r="F46" s="1371">
        <v>-5140</v>
      </c>
      <c r="G46" s="1368">
        <f t="shared" si="0"/>
        <v>3140</v>
      </c>
    </row>
    <row r="47" spans="1:7" ht="22.5" thickTop="1" thickBot="1" x14ac:dyDescent="0.4">
      <c r="A47" s="320"/>
      <c r="B47" s="799"/>
      <c r="C47" s="670" t="s">
        <v>38</v>
      </c>
      <c r="D47" s="331"/>
      <c r="E47" s="753">
        <f>E40+E43+E46</f>
        <v>90.600000000093132</v>
      </c>
      <c r="F47" s="1372">
        <v>77924</v>
      </c>
      <c r="G47" s="1273">
        <f t="shared" si="0"/>
        <v>-77833.399999999907</v>
      </c>
    </row>
    <row r="48" spans="1:7" ht="20.25" thickTop="1" thickBot="1" x14ac:dyDescent="0.35">
      <c r="A48" s="319">
        <v>27</v>
      </c>
      <c r="B48" s="319" t="s">
        <v>913</v>
      </c>
      <c r="C48" s="323" t="s">
        <v>41</v>
      </c>
      <c r="D48" s="360">
        <v>27</v>
      </c>
      <c r="E48" s="356">
        <v>50000</v>
      </c>
      <c r="F48" s="1365">
        <v>4213</v>
      </c>
      <c r="G48" s="1366">
        <f t="shared" si="0"/>
        <v>45787</v>
      </c>
    </row>
  </sheetData>
  <hyperlinks>
    <hyperlink ref="D15" location="'2-traditionnel'!A1" display="2"/>
    <hyperlink ref="D16" location="'3-clubs sportifs'!A1" display="3"/>
    <hyperlink ref="D17" location="'4-cdf tirs'!A1" display="4"/>
    <hyperlink ref="D18" location="'5-arbitrage'!A1" display="'5-arbitrage'!A1"/>
    <hyperlink ref="D19" location="'6-jeunes'!A1" display="6"/>
    <hyperlink ref="D20" location="'7-féminines'!A1" display="7"/>
    <hyperlink ref="D21" location="'8-sport adapté'!A1" display="8"/>
    <hyperlink ref="D22" location="'9-labellisation'!A1" display="9"/>
    <hyperlink ref="D23" location="'10-DTN'!A1" display="10"/>
    <hyperlink ref="D24" location="'11-Médical '!A1" display="'11-Médical '!A1"/>
    <hyperlink ref="D25" location="'12-communication'!A1" display="12"/>
    <hyperlink ref="D26" location="'13-fs gx administ.'!A1" display="13"/>
    <hyperlink ref="D27" location="'14-15-fs gx structure'!A1" display="14-15"/>
    <hyperlink ref="D28" location="'16-FIB'!A1" display="'16-FIB'!A1"/>
    <hyperlink ref="D29" location="'17-informatique'!A1" display="17"/>
    <hyperlink ref="D30" location="'18-19 boutique'!A1" display="18-19"/>
    <hyperlink ref="D32" location="'20-équipements'!A1" display="20"/>
    <hyperlink ref="D33" location="'21-développement'!A1" display="'21-développement'!A1"/>
    <hyperlink ref="D35" location="'25- SBM'!A1" display="'25- SBM'!A1"/>
    <hyperlink ref="D36" location="'26-Formation'!A1" display="'26-Formation'!A1"/>
    <hyperlink ref="D38" location="'29-charges à répartir'!A1" display="'29-charges à répartir'!A1"/>
    <hyperlink ref="D14" location="'1-coordination'!A1" display="'1"/>
    <hyperlink ref="D41" location="'22-exceptionnel'!A1" display="22"/>
    <hyperlink ref="D48" location="'27-investissements'!A1" display="'27-investissements'!A1"/>
    <hyperlink ref="D4" location="'30-recettes'!A1" display="'30-recettes'!A1"/>
    <hyperlink ref="D31" location="'18-19 boutique'!A1" display="'18-19 boutique"/>
    <hyperlink ref="D34" location="'24-super 16'!A1" display="'24-super 16'!A1"/>
    <hyperlink ref="D37" location="'28 - Santé'!A1" display="'28 - Santé'!A1"/>
  </hyperlinks>
  <printOptions horizontalCentered="1"/>
  <pageMargins left="3.937007874015748E-2" right="3.937007874015748E-2" top="0.74803149606299213" bottom="0.27559055118110237" header="0.31496062992125984" footer="0.15748031496062992"/>
  <pageSetup paperSize="9" scale="80" orientation="portrait" r:id="rId1"/>
  <headerFooter>
    <oddHeader>&amp;L&amp;"-,Gras"&amp;24F.F.S.B.&amp;C&amp;"-,Gras"&amp;24ANALYTIQUE 2016
&amp;R&amp;"-,Gras"&amp;24BUDGET / REALISE</oddHeader>
    <oddFooter>&amp;C&amp;"-,Gras"&amp;16TRESORERIE /CONTROLE DE GESTION&amp;R&amp;D</oddFooter>
  </headerFooter>
  <ignoredErrors>
    <ignoredError sqref="D1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5"/>
  <sheetViews>
    <sheetView zoomScale="90" zoomScaleNormal="90" workbookViewId="0">
      <pane ySplit="1" topLeftCell="A11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1.42578125" customWidth="1"/>
    <col min="2" max="2" width="34.85546875" customWidth="1"/>
    <col min="3" max="3" width="16.28515625" customWidth="1"/>
    <col min="4" max="4" width="16.140625" customWidth="1"/>
    <col min="5" max="5" width="12.7109375" customWidth="1"/>
  </cols>
  <sheetData>
    <row r="1" spans="1:5" ht="60" customHeight="1" thickTop="1" thickBot="1" x14ac:dyDescent="0.35">
      <c r="A1" s="76"/>
      <c r="B1" s="362" t="s">
        <v>438</v>
      </c>
      <c r="C1" s="385" t="s">
        <v>1145</v>
      </c>
      <c r="D1" s="671" t="s">
        <v>1149</v>
      </c>
      <c r="E1" s="268" t="s">
        <v>442</v>
      </c>
    </row>
    <row r="2" spans="1:5" ht="28.5" customHeight="1" thickTop="1" thickBot="1" x14ac:dyDescent="0.3">
      <c r="A2" s="585" t="s">
        <v>42</v>
      </c>
      <c r="B2" s="585"/>
      <c r="C2" s="613">
        <f>SUM(C3+C9)</f>
        <v>4700</v>
      </c>
      <c r="D2" s="1070">
        <f>D3+D9</f>
        <v>0</v>
      </c>
      <c r="E2" s="1068">
        <f>SUM(C2-D2)</f>
        <v>4700</v>
      </c>
    </row>
    <row r="3" spans="1:5" ht="25.5" thickTop="1" x14ac:dyDescent="0.5">
      <c r="A3" s="586" t="s">
        <v>270</v>
      </c>
      <c r="B3" s="587"/>
      <c r="C3" s="588">
        <f>SUM(C4:C7)</f>
        <v>800</v>
      </c>
      <c r="D3" s="704">
        <f>SUM(D4:D7)</f>
        <v>0</v>
      </c>
      <c r="E3" s="1071">
        <f>SUM(C3-D3)</f>
        <v>800</v>
      </c>
    </row>
    <row r="4" spans="1:5" ht="21" x14ac:dyDescent="0.35">
      <c r="A4" s="993" t="s">
        <v>733</v>
      </c>
      <c r="B4" s="589" t="s">
        <v>271</v>
      </c>
      <c r="C4" s="590">
        <v>800</v>
      </c>
      <c r="D4" s="703"/>
      <c r="E4" s="1072">
        <f t="shared" ref="E4:E7" si="0">SUM(C4-D4)</f>
        <v>800</v>
      </c>
    </row>
    <row r="5" spans="1:5" ht="21" x14ac:dyDescent="0.35">
      <c r="A5" s="993" t="s">
        <v>733</v>
      </c>
      <c r="B5" s="589" t="s">
        <v>272</v>
      </c>
      <c r="C5" s="590"/>
      <c r="D5" s="703"/>
      <c r="E5" s="1072">
        <f t="shared" si="0"/>
        <v>0</v>
      </c>
    </row>
    <row r="6" spans="1:5" ht="21" x14ac:dyDescent="0.35">
      <c r="A6" s="993" t="s">
        <v>733</v>
      </c>
      <c r="B6" s="589" t="s">
        <v>273</v>
      </c>
      <c r="C6" s="590"/>
      <c r="D6" s="703"/>
      <c r="E6" s="1072">
        <f t="shared" si="0"/>
        <v>0</v>
      </c>
    </row>
    <row r="7" spans="1:5" ht="21" x14ac:dyDescent="0.35">
      <c r="A7" s="435" t="s">
        <v>732</v>
      </c>
      <c r="B7" s="589" t="s">
        <v>274</v>
      </c>
      <c r="C7" s="590"/>
      <c r="D7" s="703">
        <v>0</v>
      </c>
      <c r="E7" s="1072">
        <f t="shared" si="0"/>
        <v>0</v>
      </c>
    </row>
    <row r="8" spans="1:5" ht="21" x14ac:dyDescent="0.35">
      <c r="A8" s="591"/>
      <c r="B8" s="589"/>
      <c r="C8" s="590"/>
      <c r="D8" s="703"/>
      <c r="E8" s="544"/>
    </row>
    <row r="9" spans="1:5" ht="24.75" x14ac:dyDescent="0.5">
      <c r="A9" s="592" t="s">
        <v>275</v>
      </c>
      <c r="B9" s="593"/>
      <c r="C9" s="588">
        <f>SUM(C10:C11)</f>
        <v>3900</v>
      </c>
      <c r="D9" s="704">
        <f>SUM(D10:D11)</f>
        <v>0</v>
      </c>
      <c r="E9" s="1048">
        <f>SUM(C9-D9)</f>
        <v>3900</v>
      </c>
    </row>
    <row r="10" spans="1:5" ht="21" x14ac:dyDescent="0.35">
      <c r="A10" s="435" t="s">
        <v>733</v>
      </c>
      <c r="B10" s="589" t="s">
        <v>276</v>
      </c>
      <c r="C10" s="590">
        <v>3900</v>
      </c>
      <c r="D10" s="703">
        <v>0</v>
      </c>
      <c r="E10" s="1072">
        <f t="shared" ref="E10:E11" si="1">SUM(C10-D10)</f>
        <v>3900</v>
      </c>
    </row>
    <row r="11" spans="1:5" ht="21" x14ac:dyDescent="0.35">
      <c r="A11" s="435" t="s">
        <v>1018</v>
      </c>
      <c r="B11" s="589" t="s">
        <v>200</v>
      </c>
      <c r="C11" s="594">
        <v>0</v>
      </c>
      <c r="D11" s="703"/>
      <c r="E11" s="544">
        <f t="shared" si="1"/>
        <v>0</v>
      </c>
    </row>
    <row r="12" spans="1:5" ht="3" customHeight="1" x14ac:dyDescent="0.3">
      <c r="A12" s="440"/>
      <c r="B12" s="81"/>
      <c r="C12" s="547"/>
      <c r="D12" s="547"/>
      <c r="E12" s="547"/>
    </row>
    <row r="13" spans="1:5" ht="15.75" customHeight="1" x14ac:dyDescent="0.25">
      <c r="A13" s="441"/>
      <c r="B13" s="179"/>
      <c r="C13" s="334"/>
      <c r="D13" s="334"/>
      <c r="E13" s="334"/>
    </row>
    <row r="14" spans="1:5" ht="15.75" customHeight="1" thickBot="1" x14ac:dyDescent="0.3">
      <c r="A14" s="441"/>
      <c r="B14" s="179"/>
      <c r="C14" s="335"/>
      <c r="D14" s="335"/>
      <c r="E14" s="335"/>
    </row>
    <row r="15" spans="1:5" ht="36" customHeight="1" thickTop="1" thickBot="1" x14ac:dyDescent="0.3">
      <c r="A15" s="1465" t="s">
        <v>124</v>
      </c>
      <c r="B15" s="1466"/>
      <c r="C15" s="614">
        <f>SUM(C16:C25)</f>
        <v>52300</v>
      </c>
      <c r="D15" s="1067">
        <f>SUM(D16:D26)</f>
        <v>0</v>
      </c>
      <c r="E15" s="1068">
        <f>SUM(C15-D15)</f>
        <v>52300</v>
      </c>
    </row>
    <row r="16" spans="1:5" ht="21.75" thickTop="1" x14ac:dyDescent="0.35">
      <c r="A16" s="435" t="s">
        <v>735</v>
      </c>
      <c r="B16" s="589" t="s">
        <v>277</v>
      </c>
      <c r="C16" s="526">
        <v>0</v>
      </c>
      <c r="D16" s="705"/>
      <c r="E16" s="1072">
        <f t="shared" ref="E16" si="2">D16-C16</f>
        <v>0</v>
      </c>
    </row>
    <row r="17" spans="1:7" ht="21" x14ac:dyDescent="0.35">
      <c r="A17" s="435" t="s">
        <v>736</v>
      </c>
      <c r="B17" s="589" t="s">
        <v>44</v>
      </c>
      <c r="C17" s="526">
        <v>150</v>
      </c>
      <c r="D17" s="705"/>
      <c r="E17" s="1072">
        <f>SUM(C17-D17)</f>
        <v>150</v>
      </c>
    </row>
    <row r="18" spans="1:7" ht="21" x14ac:dyDescent="0.35">
      <c r="A18" s="435" t="s">
        <v>737</v>
      </c>
      <c r="B18" s="589" t="s">
        <v>359</v>
      </c>
      <c r="C18" s="526">
        <v>12200</v>
      </c>
      <c r="D18" s="705">
        <v>0</v>
      </c>
      <c r="E18" s="1072">
        <f t="shared" ref="E18:E25" si="3">SUM(C18-D18)</f>
        <v>12200</v>
      </c>
      <c r="G18" t="s">
        <v>39</v>
      </c>
    </row>
    <row r="19" spans="1:7" ht="21" x14ac:dyDescent="0.35">
      <c r="A19" s="435" t="s">
        <v>738</v>
      </c>
      <c r="B19" s="589" t="s">
        <v>204</v>
      </c>
      <c r="C19" s="526">
        <v>17500</v>
      </c>
      <c r="D19" s="705">
        <v>0</v>
      </c>
      <c r="E19" s="1072">
        <f t="shared" si="3"/>
        <v>17500</v>
      </c>
    </row>
    <row r="20" spans="1:7" ht="21" x14ac:dyDescent="0.35">
      <c r="A20" s="435" t="s">
        <v>740</v>
      </c>
      <c r="B20" s="589" t="s">
        <v>279</v>
      </c>
      <c r="C20" s="526">
        <v>200</v>
      </c>
      <c r="D20" s="705">
        <v>0</v>
      </c>
      <c r="E20" s="1072">
        <f t="shared" si="3"/>
        <v>200</v>
      </c>
    </row>
    <row r="21" spans="1:7" ht="21" x14ac:dyDescent="0.35">
      <c r="A21" s="435" t="s">
        <v>741</v>
      </c>
      <c r="B21" s="589" t="s">
        <v>280</v>
      </c>
      <c r="C21" s="526">
        <v>16000</v>
      </c>
      <c r="D21" s="705">
        <v>0</v>
      </c>
      <c r="E21" s="1072">
        <f t="shared" si="3"/>
        <v>16000</v>
      </c>
    </row>
    <row r="22" spans="1:7" ht="21" x14ac:dyDescent="0.35">
      <c r="A22" s="435" t="s">
        <v>739</v>
      </c>
      <c r="B22" s="589" t="s">
        <v>278</v>
      </c>
      <c r="C22" s="526">
        <v>5400</v>
      </c>
      <c r="D22" s="705">
        <v>0</v>
      </c>
      <c r="E22" s="1072">
        <f t="shared" si="3"/>
        <v>5400</v>
      </c>
    </row>
    <row r="23" spans="1:7" ht="21" x14ac:dyDescent="0.35">
      <c r="A23" s="435" t="s">
        <v>742</v>
      </c>
      <c r="B23" s="589" t="s">
        <v>281</v>
      </c>
      <c r="C23" s="526"/>
      <c r="D23" s="705"/>
      <c r="E23" s="1072">
        <f t="shared" si="3"/>
        <v>0</v>
      </c>
    </row>
    <row r="24" spans="1:7" ht="21" x14ac:dyDescent="0.35">
      <c r="A24" s="435" t="s">
        <v>1017</v>
      </c>
      <c r="B24" s="589" t="s">
        <v>383</v>
      </c>
      <c r="C24" s="526">
        <v>715</v>
      </c>
      <c r="D24" s="705">
        <v>0</v>
      </c>
      <c r="E24" s="1072">
        <f t="shared" si="3"/>
        <v>715</v>
      </c>
    </row>
    <row r="25" spans="1:7" ht="20.25" customHeight="1" x14ac:dyDescent="0.35">
      <c r="A25" s="435" t="s">
        <v>734</v>
      </c>
      <c r="B25" s="595" t="s">
        <v>205</v>
      </c>
      <c r="C25" s="526">
        <v>135</v>
      </c>
      <c r="D25" s="705"/>
      <c r="E25" s="1072">
        <f t="shared" si="3"/>
        <v>135</v>
      </c>
    </row>
    <row r="26" spans="1:7" ht="15.75" customHeight="1" thickBot="1" x14ac:dyDescent="0.35">
      <c r="A26" s="75"/>
      <c r="B26" s="76"/>
      <c r="C26" s="501"/>
      <c r="D26" s="705"/>
      <c r="E26" s="546"/>
    </row>
    <row r="27" spans="1:7" ht="15.75" customHeight="1" thickTop="1" x14ac:dyDescent="0.25">
      <c r="A27" s="179"/>
      <c r="B27" s="179"/>
      <c r="C27" s="336"/>
      <c r="D27" s="336"/>
      <c r="E27" s="336"/>
    </row>
    <row r="28" spans="1:7" ht="15.75" customHeight="1" thickBot="1" x14ac:dyDescent="0.35">
      <c r="A28" s="78"/>
      <c r="B28" s="78"/>
      <c r="C28" s="142"/>
      <c r="D28" s="337"/>
      <c r="E28" s="338"/>
    </row>
    <row r="29" spans="1:7" ht="36" customHeight="1" thickBot="1" x14ac:dyDescent="0.3">
      <c r="A29" s="1467" t="s">
        <v>382</v>
      </c>
      <c r="B29" s="1468"/>
      <c r="C29" s="596">
        <f>SUM(C2+C15)</f>
        <v>57000</v>
      </c>
      <c r="D29" s="1066">
        <f>SUM(D2+D15)</f>
        <v>0</v>
      </c>
      <c r="E29" s="1069">
        <f>C29-D29</f>
        <v>57000</v>
      </c>
    </row>
    <row r="30" spans="1:7" x14ac:dyDescent="0.25">
      <c r="C30" s="82"/>
      <c r="D30" s="82"/>
      <c r="E30" s="82"/>
    </row>
    <row r="31" spans="1:7" ht="21" x14ac:dyDescent="0.35">
      <c r="A31" s="11"/>
      <c r="B31" s="589" t="s">
        <v>200</v>
      </c>
      <c r="C31" s="191" t="s">
        <v>903</v>
      </c>
      <c r="D31" s="190"/>
      <c r="E31" s="190"/>
    </row>
    <row r="32" spans="1:7" ht="18.75" x14ac:dyDescent="0.3">
      <c r="A32" s="191"/>
      <c r="B32" s="192"/>
      <c r="C32" s="11"/>
      <c r="D32" s="11"/>
      <c r="E32" s="11"/>
    </row>
    <row r="33" spans="1:5" ht="18.75" x14ac:dyDescent="0.3">
      <c r="A33" s="191"/>
      <c r="B33" s="192"/>
      <c r="C33" s="11"/>
      <c r="D33" s="11"/>
      <c r="E33" s="11"/>
    </row>
    <row r="34" spans="1:5" ht="18.75" x14ac:dyDescent="0.3">
      <c r="A34" s="191"/>
      <c r="B34" s="192"/>
      <c r="C34" s="11"/>
      <c r="D34" s="11"/>
      <c r="E34" s="11"/>
    </row>
    <row r="35" spans="1:5" x14ac:dyDescent="0.25">
      <c r="A35" s="11"/>
      <c r="B35" s="11"/>
      <c r="C35" s="11"/>
      <c r="D35" s="11"/>
      <c r="E35" s="11"/>
    </row>
  </sheetData>
  <mergeCells count="2">
    <mergeCell ref="A15:B15"/>
    <mergeCell ref="A29:B29"/>
  </mergeCells>
  <phoneticPr fontId="46" type="noConversion"/>
  <hyperlinks>
    <hyperlink ref="B1" location="'résultat analytique 2'!A1" display="Résultats A"/>
  </hyperlinks>
  <pageMargins left="1.1417322834645669" right="0.23622047244094491" top="1.3779527559055118" bottom="0.74803149606299213" header="0.31496062992125984" footer="0.31496062992125984"/>
  <pageSetup paperSize="9" scale="80" orientation="portrait" r:id="rId1"/>
  <headerFooter>
    <oddHeader xml:space="preserve">&amp;L&amp;"-,Gras"&amp;14FFSB
&amp;URESPONSABLE : FFSB&amp;C&amp;"-,Gras"&amp;14 17 - INFORMATIQUE&amp;R&amp;"-,Gras"&amp;14CONTROLE BUDGET  </oddHeader>
    <oddFooter>&amp;L&amp;"-,Gras"&amp;12Code : 17211&amp;C&amp;"-,Gras"&amp;14TRESORERIE GENERALE/CONTROLE DE GESTION&amp;R&amp;"-,Gras"&amp;12
&amp;D</oddFooter>
  </headerFooter>
  <ignoredErrors>
    <ignoredError sqref="A7 A22:A23 A10:A11 A20:A21 A12:A19 C3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42"/>
  <sheetViews>
    <sheetView zoomScale="90" zoomScaleNormal="90" workbookViewId="0">
      <pane ySplit="1" topLeftCell="A17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2.85546875" customWidth="1"/>
    <col min="2" max="2" width="34.140625" bestFit="1" customWidth="1"/>
    <col min="3" max="3" width="15.7109375" customWidth="1"/>
    <col min="4" max="4" width="15.28515625" customWidth="1"/>
    <col min="5" max="5" width="12.85546875" style="159" customWidth="1"/>
  </cols>
  <sheetData>
    <row r="1" spans="1:6" ht="40.5" thickTop="1" thickBot="1" x14ac:dyDescent="0.35">
      <c r="A1" s="83"/>
      <c r="B1" s="379" t="s">
        <v>438</v>
      </c>
      <c r="C1" s="385" t="s">
        <v>1145</v>
      </c>
      <c r="D1" s="671" t="s">
        <v>1149</v>
      </c>
      <c r="E1" s="268" t="s">
        <v>442</v>
      </c>
    </row>
    <row r="2" spans="1:6" s="152" customFormat="1" ht="32.25" customHeight="1" thickTop="1" thickBot="1" x14ac:dyDescent="0.3">
      <c r="A2" s="1469" t="s">
        <v>282</v>
      </c>
      <c r="B2" s="1469"/>
      <c r="C2" s="1354">
        <f>SUM(C4:C11)</f>
        <v>11700</v>
      </c>
      <c r="D2" s="707">
        <f>SUM(D4:D11)</f>
        <v>0</v>
      </c>
      <c r="E2" s="1065">
        <f>SUM(E4:E11)</f>
        <v>11700</v>
      </c>
    </row>
    <row r="3" spans="1:6" ht="19.5" thickTop="1" x14ac:dyDescent="0.3">
      <c r="A3" s="198"/>
      <c r="B3" s="198"/>
      <c r="C3" s="502"/>
      <c r="D3" s="708"/>
      <c r="E3" s="275"/>
    </row>
    <row r="4" spans="1:6" ht="18.75" x14ac:dyDescent="0.3">
      <c r="A4" s="86" t="s">
        <v>816</v>
      </c>
      <c r="B4" s="83" t="s">
        <v>283</v>
      </c>
      <c r="C4" s="597">
        <v>6000</v>
      </c>
      <c r="D4" s="709"/>
      <c r="E4" s="706">
        <f>SUM(C4-D4)</f>
        <v>6000</v>
      </c>
    </row>
    <row r="5" spans="1:6" ht="18.75" x14ac:dyDescent="0.3">
      <c r="A5" s="86" t="s">
        <v>817</v>
      </c>
      <c r="B5" s="83" t="s">
        <v>286</v>
      </c>
      <c r="C5" s="597">
        <v>3000</v>
      </c>
      <c r="D5" s="709"/>
      <c r="E5" s="706">
        <f t="shared" ref="E5:E11" si="0">SUM(C5-D5)</f>
        <v>3000</v>
      </c>
    </row>
    <row r="6" spans="1:6" ht="18.75" x14ac:dyDescent="0.3">
      <c r="A6" s="86" t="s">
        <v>818</v>
      </c>
      <c r="B6" s="83" t="s">
        <v>284</v>
      </c>
      <c r="C6" s="597">
        <v>1100</v>
      </c>
      <c r="D6" s="709"/>
      <c r="E6" s="706">
        <f t="shared" si="0"/>
        <v>1100</v>
      </c>
      <c r="F6" t="s">
        <v>39</v>
      </c>
    </row>
    <row r="7" spans="1:6" ht="18.75" x14ac:dyDescent="0.3">
      <c r="A7" s="86" t="s">
        <v>819</v>
      </c>
      <c r="B7" s="83" t="s">
        <v>285</v>
      </c>
      <c r="C7" s="597">
        <v>600</v>
      </c>
      <c r="D7" s="709"/>
      <c r="E7" s="706">
        <f t="shared" si="0"/>
        <v>600</v>
      </c>
    </row>
    <row r="8" spans="1:6" ht="18.75" x14ac:dyDescent="0.3">
      <c r="A8" s="86" t="s">
        <v>820</v>
      </c>
      <c r="B8" s="83" t="s">
        <v>287</v>
      </c>
      <c r="C8" s="597">
        <v>600</v>
      </c>
      <c r="D8" s="709"/>
      <c r="E8" s="706">
        <f t="shared" si="0"/>
        <v>600</v>
      </c>
    </row>
    <row r="9" spans="1:6" ht="18.75" x14ac:dyDescent="0.3">
      <c r="A9" s="86" t="s">
        <v>821</v>
      </c>
      <c r="B9" s="83" t="s">
        <v>289</v>
      </c>
      <c r="C9" s="597">
        <v>100</v>
      </c>
      <c r="D9" s="709"/>
      <c r="E9" s="706">
        <f t="shared" si="0"/>
        <v>100</v>
      </c>
    </row>
    <row r="10" spans="1:6" ht="18.75" x14ac:dyDescent="0.3">
      <c r="A10" s="86" t="s">
        <v>822</v>
      </c>
      <c r="B10" s="83" t="s">
        <v>290</v>
      </c>
      <c r="C10" s="597">
        <v>200</v>
      </c>
      <c r="D10" s="709"/>
      <c r="E10" s="706">
        <f t="shared" si="0"/>
        <v>200</v>
      </c>
    </row>
    <row r="11" spans="1:6" ht="18.75" x14ac:dyDescent="0.3">
      <c r="A11" s="86" t="s">
        <v>823</v>
      </c>
      <c r="B11" s="83" t="s">
        <v>288</v>
      </c>
      <c r="C11" s="597">
        <v>100</v>
      </c>
      <c r="D11" s="1012"/>
      <c r="E11" s="706">
        <f t="shared" si="0"/>
        <v>100</v>
      </c>
    </row>
    <row r="12" spans="1:6" ht="19.5" thickBot="1" x14ac:dyDescent="0.3">
      <c r="A12" s="200"/>
      <c r="B12" s="200"/>
      <c r="C12" s="504"/>
      <c r="D12" s="710"/>
      <c r="E12" s="548"/>
    </row>
    <row r="13" spans="1:6" s="152" customFormat="1" ht="33.75" customHeight="1" thickTop="1" thickBot="1" x14ac:dyDescent="0.3">
      <c r="A13" s="339" t="s">
        <v>291</v>
      </c>
      <c r="B13" s="200"/>
      <c r="C13" s="1354">
        <f>SUM(C15:C20)</f>
        <v>4700</v>
      </c>
      <c r="D13" s="707">
        <f>SUM(D15:D20)</f>
        <v>0</v>
      </c>
      <c r="E13" s="1065">
        <f>SUM(C13-D13)</f>
        <v>4700</v>
      </c>
    </row>
    <row r="14" spans="1:6" ht="19.5" thickTop="1" x14ac:dyDescent="0.3">
      <c r="A14" s="87"/>
      <c r="B14" s="598" t="s">
        <v>39</v>
      </c>
      <c r="C14" s="502"/>
      <c r="D14" s="708"/>
      <c r="E14" s="275" t="s">
        <v>39</v>
      </c>
    </row>
    <row r="15" spans="1:6" ht="18.75" x14ac:dyDescent="0.3">
      <c r="A15" s="86" t="s">
        <v>743</v>
      </c>
      <c r="B15" s="83" t="s">
        <v>283</v>
      </c>
      <c r="C15" s="597">
        <v>2000</v>
      </c>
      <c r="D15" s="709"/>
      <c r="E15" s="706">
        <f t="shared" ref="E15:E20" si="1">SUM(C15-D15)</f>
        <v>2000</v>
      </c>
    </row>
    <row r="16" spans="1:6" ht="18.75" x14ac:dyDescent="0.3">
      <c r="A16" s="86" t="s">
        <v>746</v>
      </c>
      <c r="B16" s="83" t="s">
        <v>286</v>
      </c>
      <c r="C16" s="597">
        <v>1000</v>
      </c>
      <c r="D16" s="789"/>
      <c r="E16" s="706">
        <f t="shared" si="1"/>
        <v>1000</v>
      </c>
    </row>
    <row r="17" spans="1:5" ht="18.75" x14ac:dyDescent="0.3">
      <c r="A17" s="86" t="s">
        <v>744</v>
      </c>
      <c r="B17" s="83" t="s">
        <v>284</v>
      </c>
      <c r="C17" s="597">
        <v>500</v>
      </c>
      <c r="D17" s="709"/>
      <c r="E17" s="706">
        <f t="shared" si="1"/>
        <v>500</v>
      </c>
    </row>
    <row r="18" spans="1:5" ht="18.75" x14ac:dyDescent="0.3">
      <c r="A18" s="86" t="s">
        <v>745</v>
      </c>
      <c r="B18" s="83" t="s">
        <v>285</v>
      </c>
      <c r="C18" s="597">
        <v>500</v>
      </c>
      <c r="D18" s="709"/>
      <c r="E18" s="706">
        <f t="shared" si="1"/>
        <v>500</v>
      </c>
    </row>
    <row r="19" spans="1:5" ht="18.75" x14ac:dyDescent="0.3">
      <c r="A19" s="86" t="s">
        <v>747</v>
      </c>
      <c r="B19" s="83" t="s">
        <v>287</v>
      </c>
      <c r="C19" s="597">
        <v>500</v>
      </c>
      <c r="D19" s="709"/>
      <c r="E19" s="706">
        <f t="shared" si="1"/>
        <v>500</v>
      </c>
    </row>
    <row r="20" spans="1:5" ht="18.75" x14ac:dyDescent="0.3">
      <c r="A20" s="86" t="s">
        <v>748</v>
      </c>
      <c r="B20" s="83" t="s">
        <v>292</v>
      </c>
      <c r="C20" s="597">
        <v>200</v>
      </c>
      <c r="D20" s="709"/>
      <c r="E20" s="706">
        <f t="shared" si="1"/>
        <v>200</v>
      </c>
    </row>
    <row r="21" spans="1:5" ht="19.5" thickBot="1" x14ac:dyDescent="0.35">
      <c r="A21" s="88"/>
      <c r="B21" s="313"/>
      <c r="C21" s="502"/>
      <c r="D21" s="789"/>
      <c r="E21" s="277" t="s">
        <v>39</v>
      </c>
    </row>
    <row r="22" spans="1:5" s="152" customFormat="1" ht="27" customHeight="1" thickTop="1" thickBot="1" x14ac:dyDescent="0.3">
      <c r="A22" s="1470" t="s">
        <v>389</v>
      </c>
      <c r="B22" s="1470"/>
      <c r="C22" s="599">
        <f>C2-C13</f>
        <v>7000</v>
      </c>
      <c r="D22" s="707">
        <f>D2-D13</f>
        <v>0</v>
      </c>
      <c r="E22" s="600">
        <f>SUM(C22-D22)</f>
        <v>7000</v>
      </c>
    </row>
    <row r="23" spans="1:5" s="152" customFormat="1" ht="22.5" thickTop="1" thickBot="1" x14ac:dyDescent="0.3">
      <c r="A23" s="1470" t="s">
        <v>390</v>
      </c>
      <c r="B23" s="1470"/>
      <c r="C23" s="506">
        <f>C22/C2</f>
        <v>0.59829059829059827</v>
      </c>
      <c r="D23" s="713" t="e">
        <f>+D22/D2</f>
        <v>#DIV/0!</v>
      </c>
      <c r="E23" s="215"/>
    </row>
    <row r="24" spans="1:5" s="152" customFormat="1" ht="20.25" thickTop="1" thickBot="1" x14ac:dyDescent="0.3">
      <c r="A24" s="313"/>
      <c r="B24" s="313"/>
      <c r="C24" s="507"/>
      <c r="D24" s="714"/>
      <c r="E24" s="550"/>
    </row>
    <row r="25" spans="1:5" s="152" customFormat="1" ht="20.25" thickTop="1" thickBot="1" x14ac:dyDescent="0.3">
      <c r="A25" s="340" t="s">
        <v>391</v>
      </c>
      <c r="B25" s="204"/>
      <c r="C25" s="505">
        <f>SUM(C27:C28)</f>
        <v>6000</v>
      </c>
      <c r="D25" s="715">
        <f>SUM(D26:D27)</f>
        <v>0</v>
      </c>
      <c r="E25" s="1065">
        <f>SUM(C25-D25)</f>
        <v>6000</v>
      </c>
    </row>
    <row r="26" spans="1:5" ht="19.5" thickTop="1" x14ac:dyDescent="0.3">
      <c r="A26" s="203"/>
      <c r="B26" s="204"/>
      <c r="C26" s="502"/>
      <c r="D26" s="711"/>
      <c r="E26" s="277"/>
    </row>
    <row r="27" spans="1:5" ht="18.75" x14ac:dyDescent="0.3">
      <c r="A27" s="86" t="s">
        <v>749</v>
      </c>
      <c r="B27" s="201" t="s">
        <v>293</v>
      </c>
      <c r="C27" s="597">
        <v>6000</v>
      </c>
      <c r="D27" s="709">
        <v>0</v>
      </c>
      <c r="E27" s="706">
        <f t="shared" ref="E27" si="2">SUM(C27-D27)</f>
        <v>6000</v>
      </c>
    </row>
    <row r="28" spans="1:5" ht="19.5" thickBot="1" x14ac:dyDescent="0.35">
      <c r="A28" s="83"/>
      <c r="B28" s="214" t="s">
        <v>403</v>
      </c>
      <c r="C28" s="597">
        <v>0</v>
      </c>
      <c r="D28" s="716">
        <v>0</v>
      </c>
      <c r="E28" s="276"/>
    </row>
    <row r="29" spans="1:5" ht="22.5" thickTop="1" thickBot="1" x14ac:dyDescent="0.35">
      <c r="A29" s="1470" t="s">
        <v>404</v>
      </c>
      <c r="B29" s="1470"/>
      <c r="C29" s="508">
        <f>SUM(C25)</f>
        <v>6000</v>
      </c>
      <c r="D29" s="712">
        <f>D13+D25</f>
        <v>0</v>
      </c>
      <c r="E29" s="1065">
        <f>SUM(C29-D29)</f>
        <v>6000</v>
      </c>
    </row>
    <row r="30" spans="1:5" ht="20.25" thickTop="1" thickBot="1" x14ac:dyDescent="0.35">
      <c r="A30" s="83"/>
      <c r="B30" s="83"/>
      <c r="C30" s="278"/>
      <c r="D30" s="89"/>
      <c r="E30" s="278"/>
    </row>
    <row r="31" spans="1:5" ht="15.75" customHeight="1" thickTop="1" x14ac:dyDescent="0.25">
      <c r="A31" s="1470" t="s">
        <v>392</v>
      </c>
      <c r="B31" s="1470"/>
      <c r="C31" s="1482">
        <f>SUM(C2-C13-C25)</f>
        <v>1000</v>
      </c>
      <c r="D31" s="1471">
        <f>D2-D29</f>
        <v>0</v>
      </c>
      <c r="E31" s="1473">
        <f>D31-C31</f>
        <v>-1000</v>
      </c>
    </row>
    <row r="32" spans="1:5" ht="15.75" customHeight="1" thickBot="1" x14ac:dyDescent="0.3">
      <c r="A32" s="1470"/>
      <c r="B32" s="1470"/>
      <c r="C32" s="1483"/>
      <c r="D32" s="1472"/>
      <c r="E32" s="1474"/>
    </row>
    <row r="33" spans="1:5" ht="20.25" thickTop="1" thickBot="1" x14ac:dyDescent="0.35">
      <c r="A33" s="90"/>
      <c r="B33" s="90"/>
      <c r="C33" s="377"/>
      <c r="D33" s="91"/>
      <c r="E33" s="279"/>
    </row>
    <row r="34" spans="1:5" ht="16.5" customHeight="1" thickTop="1" thickBot="1" x14ac:dyDescent="0.3">
      <c r="A34" s="1475" t="s">
        <v>294</v>
      </c>
      <c r="B34" s="1475"/>
      <c r="C34" s="1476">
        <f>C31/C2</f>
        <v>8.5470085470085472E-2</v>
      </c>
      <c r="D34" s="1478" t="e">
        <f>+D31/D2</f>
        <v>#DIV/0!</v>
      </c>
      <c r="E34" s="1480"/>
    </row>
    <row r="35" spans="1:5" ht="15.75" customHeight="1" thickBot="1" x14ac:dyDescent="0.3">
      <c r="A35" s="1475"/>
      <c r="B35" s="1475"/>
      <c r="C35" s="1477"/>
      <c r="D35" s="1479"/>
      <c r="E35" s="1481"/>
    </row>
    <row r="36" spans="1:5" ht="16.5" thickTop="1" x14ac:dyDescent="0.25">
      <c r="A36" s="159"/>
      <c r="B36" s="159"/>
      <c r="C36" s="171"/>
      <c r="D36" s="171"/>
      <c r="E36" s="171"/>
    </row>
    <row r="37" spans="1:5" ht="18.75" x14ac:dyDescent="0.3">
      <c r="A37" s="173"/>
      <c r="B37" s="177"/>
      <c r="C37" s="202"/>
      <c r="D37" s="202"/>
      <c r="E37" s="202"/>
    </row>
    <row r="38" spans="1:5" ht="18.75" x14ac:dyDescent="0.3">
      <c r="A38" s="173"/>
      <c r="B38" s="177"/>
      <c r="C38" s="178"/>
      <c r="D38" s="202"/>
      <c r="E38" s="202"/>
    </row>
    <row r="39" spans="1:5" ht="18.75" x14ac:dyDescent="0.3">
      <c r="A39" s="173"/>
      <c r="B39" s="177"/>
      <c r="C39" s="159"/>
      <c r="D39" s="159"/>
    </row>
    <row r="42" spans="1:5" x14ac:dyDescent="0.25">
      <c r="C42" s="301"/>
    </row>
  </sheetData>
  <mergeCells count="12">
    <mergeCell ref="D31:D32"/>
    <mergeCell ref="E31:E32"/>
    <mergeCell ref="A34:B35"/>
    <mergeCell ref="C34:C35"/>
    <mergeCell ref="D34:D35"/>
    <mergeCell ref="E34:E35"/>
    <mergeCell ref="C31:C32"/>
    <mergeCell ref="A2:B2"/>
    <mergeCell ref="A29:B29"/>
    <mergeCell ref="A22:B22"/>
    <mergeCell ref="A23:B23"/>
    <mergeCell ref="A31:B32"/>
  </mergeCells>
  <phoneticPr fontId="46" type="noConversion"/>
  <hyperlinks>
    <hyperlink ref="B1" location="'résultat analytique 2'!A1" display="Résultats A"/>
  </hyperlinks>
  <pageMargins left="0.78740157480314965" right="0.23622047244094491" top="0.98425196850393704" bottom="0.55118110236220474" header="0.31496062992125984" footer="0.31496062992125984"/>
  <pageSetup paperSize="9" scale="85" orientation="portrait" r:id="rId1"/>
  <headerFooter>
    <oddHeader xml:space="preserve">&amp;L&amp;"-,Gras"&amp;14J.BRIFFAULT&amp;C&amp;"-,Gras"&amp;14 18 - 19  LA BOUTIQUE&amp;R&amp;"-,Gras"&amp;14CONTROLE BUDGET  </oddHeader>
    <oddFooter>&amp;L&amp;"-,Gras"&amp;12Codes : 18604/31704&amp;C&amp;"-,Gras"&amp;14TRESORERIE GENERALE/CONTROLE DE GESTION&amp;R&amp;"-,Gras"&amp;12
&amp;D</oddFooter>
  </headerFooter>
  <ignoredErrors>
    <ignoredError sqref="D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E43"/>
  <sheetViews>
    <sheetView workbookViewId="0">
      <pane ySplit="1" topLeftCell="A2" activePane="bottomLeft" state="frozen"/>
      <selection activeCell="E30" sqref="E30"/>
      <selection pane="bottomLeft" activeCell="B1" sqref="B1"/>
    </sheetView>
  </sheetViews>
  <sheetFormatPr baseColWidth="10" defaultRowHeight="15" x14ac:dyDescent="0.25"/>
  <cols>
    <col min="1" max="1" width="12.7109375" bestFit="1" customWidth="1"/>
    <col min="2" max="2" width="42.85546875" customWidth="1"/>
    <col min="3" max="3" width="14.7109375" customWidth="1"/>
    <col min="4" max="4" width="15.28515625" style="142" customWidth="1"/>
    <col min="5" max="5" width="13.5703125" style="142" customWidth="1"/>
  </cols>
  <sheetData>
    <row r="1" spans="1:5" ht="40.5" thickTop="1" thickBot="1" x14ac:dyDescent="0.3">
      <c r="A1" s="41"/>
      <c r="B1" s="379" t="s">
        <v>438</v>
      </c>
      <c r="C1" s="385" t="s">
        <v>1145</v>
      </c>
      <c r="D1" s="889" t="s">
        <v>1152</v>
      </c>
      <c r="E1" s="874" t="s">
        <v>442</v>
      </c>
    </row>
    <row r="2" spans="1:5" ht="19.5" thickTop="1" x14ac:dyDescent="0.3">
      <c r="A2" s="53"/>
      <c r="B2" s="53"/>
      <c r="C2" s="509"/>
      <c r="D2" s="945"/>
      <c r="E2" s="946"/>
    </row>
    <row r="3" spans="1:5" ht="18.75" x14ac:dyDescent="0.3">
      <c r="A3" s="75">
        <v>2030235</v>
      </c>
      <c r="B3" s="76" t="s">
        <v>1135</v>
      </c>
      <c r="C3" s="497"/>
      <c r="D3" s="947"/>
      <c r="E3" s="544">
        <f>D3-C3</f>
        <v>0</v>
      </c>
    </row>
    <row r="4" spans="1:5" ht="18.75" x14ac:dyDescent="0.3">
      <c r="A4" s="76"/>
      <c r="B4" s="76" t="s">
        <v>1170</v>
      </c>
      <c r="C4" s="497">
        <v>4500</v>
      </c>
      <c r="D4" s="947">
        <v>0</v>
      </c>
      <c r="E4" s="544">
        <f>D4-C4</f>
        <v>-4500</v>
      </c>
    </row>
    <row r="5" spans="1:5" ht="18.75" x14ac:dyDescent="0.3">
      <c r="A5" s="1292">
        <v>2030236</v>
      </c>
      <c r="B5" s="76" t="s">
        <v>1171</v>
      </c>
      <c r="C5" s="497">
        <v>4500</v>
      </c>
      <c r="D5" s="947"/>
      <c r="E5" s="544">
        <f t="shared" ref="E5:E8" si="0">D5-C5</f>
        <v>-4500</v>
      </c>
    </row>
    <row r="6" spans="1:5" ht="18.75" x14ac:dyDescent="0.3">
      <c r="A6" s="1292">
        <v>20302361</v>
      </c>
      <c r="B6" s="76" t="s">
        <v>1121</v>
      </c>
      <c r="C6" s="497"/>
      <c r="D6" s="947"/>
      <c r="E6" s="544">
        <f t="shared" si="0"/>
        <v>0</v>
      </c>
    </row>
    <row r="7" spans="1:5" ht="18.75" x14ac:dyDescent="0.3">
      <c r="A7" s="1292">
        <v>20302362</v>
      </c>
      <c r="B7" s="76" t="s">
        <v>1172</v>
      </c>
      <c r="C7" s="497">
        <v>3500</v>
      </c>
      <c r="D7" s="947"/>
      <c r="E7" s="544">
        <f t="shared" si="0"/>
        <v>-3500</v>
      </c>
    </row>
    <row r="8" spans="1:5" ht="19.5" thickBot="1" x14ac:dyDescent="0.35">
      <c r="A8" s="1292">
        <v>20302363</v>
      </c>
      <c r="B8" s="76" t="s">
        <v>1132</v>
      </c>
      <c r="C8" s="497">
        <v>500</v>
      </c>
      <c r="D8" s="947">
        <v>0</v>
      </c>
      <c r="E8" s="544">
        <f t="shared" si="0"/>
        <v>-500</v>
      </c>
    </row>
    <row r="9" spans="1:5" ht="33.75" customHeight="1" thickTop="1" thickBot="1" x14ac:dyDescent="0.3">
      <c r="A9" s="631" t="s">
        <v>333</v>
      </c>
      <c r="B9" s="632"/>
      <c r="C9" s="636">
        <f>SUM(C4:C8)</f>
        <v>13000</v>
      </c>
      <c r="D9" s="948">
        <f>SUM(D2:D8)</f>
        <v>0</v>
      </c>
      <c r="E9" s="645">
        <f>D9-C9</f>
        <v>-13000</v>
      </c>
    </row>
    <row r="10" spans="1:5" ht="15.75" customHeight="1" thickTop="1" x14ac:dyDescent="0.25">
      <c r="A10" s="631"/>
      <c r="B10" s="631"/>
      <c r="C10" s="637"/>
      <c r="D10" s="949"/>
      <c r="E10" s="949"/>
    </row>
    <row r="11" spans="1:5" x14ac:dyDescent="0.25">
      <c r="E11" s="305"/>
    </row>
    <row r="12" spans="1:5" ht="18.75" x14ac:dyDescent="0.3">
      <c r="A12" s="159"/>
      <c r="B12" s="159"/>
      <c r="C12" s="176"/>
      <c r="D12" s="306"/>
      <c r="E12" s="306"/>
    </row>
    <row r="13" spans="1:5" ht="18.75" x14ac:dyDescent="0.3">
      <c r="A13" s="173"/>
      <c r="B13" s="177"/>
      <c r="C13" s="178"/>
      <c r="D13" s="305"/>
      <c r="E13" s="305"/>
    </row>
    <row r="14" spans="1:5" ht="18.75" x14ac:dyDescent="0.3">
      <c r="A14" s="173"/>
      <c r="B14" s="177"/>
      <c r="C14" s="178"/>
      <c r="D14" s="305"/>
      <c r="E14" s="305"/>
    </row>
    <row r="15" spans="1:5" ht="18.75" x14ac:dyDescent="0.3">
      <c r="A15" s="173"/>
      <c r="B15" s="177"/>
      <c r="C15" s="178"/>
      <c r="D15" s="305"/>
      <c r="E15" s="305"/>
    </row>
    <row r="16" spans="1:5" x14ac:dyDescent="0.25">
      <c r="A16" s="159"/>
      <c r="B16" s="159"/>
      <c r="C16" s="159"/>
      <c r="D16" s="305"/>
      <c r="E16" s="305"/>
    </row>
    <row r="17" spans="2:5" x14ac:dyDescent="0.25">
      <c r="E17" s="305"/>
    </row>
    <row r="18" spans="2:5" x14ac:dyDescent="0.25">
      <c r="B18" t="s">
        <v>39</v>
      </c>
      <c r="D18" s="950"/>
      <c r="E18" s="951"/>
    </row>
    <row r="19" spans="2:5" x14ac:dyDescent="0.25">
      <c r="E19" s="305"/>
    </row>
    <row r="20" spans="2:5" x14ac:dyDescent="0.25">
      <c r="E20" s="305"/>
    </row>
    <row r="21" spans="2:5" x14ac:dyDescent="0.25">
      <c r="E21" s="305"/>
    </row>
    <row r="22" spans="2:5" x14ac:dyDescent="0.25">
      <c r="E22" s="305"/>
    </row>
    <row r="23" spans="2:5" x14ac:dyDescent="0.25">
      <c r="E23" s="305"/>
    </row>
    <row r="24" spans="2:5" x14ac:dyDescent="0.25">
      <c r="E24" s="305"/>
    </row>
    <row r="25" spans="2:5" x14ac:dyDescent="0.25">
      <c r="E25" s="952"/>
    </row>
    <row r="26" spans="2:5" x14ac:dyDescent="0.25">
      <c r="E26" s="305"/>
    </row>
    <row r="27" spans="2:5" x14ac:dyDescent="0.25">
      <c r="E27" s="305"/>
    </row>
    <row r="28" spans="2:5" x14ac:dyDescent="0.25">
      <c r="E28" s="305"/>
    </row>
    <row r="29" spans="2:5" x14ac:dyDescent="0.25">
      <c r="E29" s="305"/>
    </row>
    <row r="39" spans="4:4" x14ac:dyDescent="0.25">
      <c r="D39" s="142" t="e">
        <f>C39-#REF!</f>
        <v>#REF!</v>
      </c>
    </row>
    <row r="43" spans="4:4" x14ac:dyDescent="0.25">
      <c r="D43" s="142" t="e">
        <f>D36+D39+D42</f>
        <v>#REF!</v>
      </c>
    </row>
  </sheetData>
  <phoneticPr fontId="46" type="noConversion"/>
  <hyperlinks>
    <hyperlink ref="B1" location="'résultat analytique 2'!A1" display="Résultats A"/>
  </hyperlinks>
  <pageMargins left="0.6692913385826772" right="0.27559055118110237" top="0.94488188976377963" bottom="0.74803149606299213" header="0.31496062992125984" footer="0.31496062992125984"/>
  <pageSetup paperSize="9" orientation="landscape" r:id="rId1"/>
  <headerFooter>
    <oddHeader xml:space="preserve">&amp;L&amp;"-,Gras"&amp;14FFSB
&amp;URESPONSABLE : CHRISTOPHE GARIN&amp;C&amp;"-,Gras"&amp;14 20 - EQUIPEMENTS&amp;R&amp;"-,Gras"&amp;14CONTROLE BUDGET  </oddHeader>
    <oddFooter>&amp;L&amp;"-,Gras"&amp;12Code : 2030235&amp;C&amp;"-,Gras"&amp;12TRESORERIE GENERALE/CONTROLE DE GESTION&amp;R&amp;"-,Gras"&amp;12
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31"/>
  <sheetViews>
    <sheetView zoomScale="90" zoomScaleNormal="90" workbookViewId="0">
      <pane ySplit="1" topLeftCell="A2" activePane="bottomLeft" state="frozen"/>
      <selection activeCell="E30" sqref="E30"/>
      <selection pane="bottomLeft"/>
    </sheetView>
  </sheetViews>
  <sheetFormatPr baseColWidth="10" defaultRowHeight="15" x14ac:dyDescent="0.25"/>
  <cols>
    <col min="2" max="2" width="52" bestFit="1" customWidth="1"/>
    <col min="3" max="3" width="16.42578125" customWidth="1"/>
    <col min="4" max="4" width="16.42578125" style="142" customWidth="1"/>
    <col min="5" max="5" width="12.5703125" style="305" customWidth="1"/>
  </cols>
  <sheetData>
    <row r="1" spans="1:6" ht="60" thickTop="1" thickBot="1" x14ac:dyDescent="0.35">
      <c r="A1" s="362" t="s">
        <v>436</v>
      </c>
      <c r="B1" s="362" t="s">
        <v>438</v>
      </c>
      <c r="C1" s="385" t="s">
        <v>1145</v>
      </c>
      <c r="D1" s="876" t="s">
        <v>1152</v>
      </c>
      <c r="E1" s="953" t="s">
        <v>442</v>
      </c>
      <c r="F1" s="615" t="s">
        <v>428</v>
      </c>
    </row>
    <row r="2" spans="1:6" ht="19.5" thickTop="1" x14ac:dyDescent="0.3">
      <c r="A2" s="154" t="s">
        <v>421</v>
      </c>
      <c r="B2" s="154"/>
      <c r="C2" s="511"/>
      <c r="D2" s="994">
        <f>SUM(D3:D8)</f>
        <v>0</v>
      </c>
      <c r="E2" s="954"/>
      <c r="F2" s="5"/>
    </row>
    <row r="3" spans="1:6" ht="18.75" x14ac:dyDescent="0.3">
      <c r="A3" s="95"/>
      <c r="B3" s="281"/>
      <c r="C3" s="512">
        <v>0</v>
      </c>
      <c r="D3" s="708"/>
      <c r="E3" s="717">
        <f t="shared" ref="E3:E8" si="0">C3-D3</f>
        <v>0</v>
      </c>
      <c r="F3" s="5"/>
    </row>
    <row r="4" spans="1:6" ht="18.75" x14ac:dyDescent="0.3">
      <c r="A4" s="443" t="s">
        <v>750</v>
      </c>
      <c r="B4" s="281" t="s">
        <v>1019</v>
      </c>
      <c r="C4" s="512"/>
      <c r="D4" s="709">
        <v>0</v>
      </c>
      <c r="E4" s="717">
        <f t="shared" si="0"/>
        <v>0</v>
      </c>
      <c r="F4" s="5"/>
    </row>
    <row r="5" spans="1:6" ht="18.75" x14ac:dyDescent="0.3">
      <c r="A5" s="443" t="s">
        <v>828</v>
      </c>
      <c r="B5" s="281" t="s">
        <v>829</v>
      </c>
      <c r="C5" s="512"/>
      <c r="D5" s="708"/>
      <c r="E5" s="717">
        <f t="shared" si="0"/>
        <v>0</v>
      </c>
      <c r="F5" s="5"/>
    </row>
    <row r="6" spans="1:6" ht="18.75" x14ac:dyDescent="0.3">
      <c r="A6" s="443"/>
      <c r="B6" s="281" t="s">
        <v>806</v>
      </c>
      <c r="C6" s="512"/>
      <c r="D6" s="708"/>
      <c r="E6" s="717">
        <f t="shared" si="0"/>
        <v>0</v>
      </c>
      <c r="F6" s="5"/>
    </row>
    <row r="7" spans="1:6" ht="18.75" x14ac:dyDescent="0.3">
      <c r="A7" s="443"/>
      <c r="B7" s="281" t="s">
        <v>807</v>
      </c>
      <c r="C7" s="512"/>
      <c r="D7" s="708"/>
      <c r="E7" s="717">
        <f t="shared" si="0"/>
        <v>0</v>
      </c>
      <c r="F7" s="5"/>
    </row>
    <row r="8" spans="1:6" ht="18.75" x14ac:dyDescent="0.3">
      <c r="A8" s="442"/>
      <c r="B8" s="281" t="s">
        <v>433</v>
      </c>
      <c r="C8" s="512"/>
      <c r="D8" s="955"/>
      <c r="E8" s="717">
        <f t="shared" si="0"/>
        <v>0</v>
      </c>
      <c r="F8" s="5"/>
    </row>
    <row r="9" spans="1:6" ht="18.75" x14ac:dyDescent="0.3">
      <c r="A9" s="442"/>
      <c r="B9" s="281" t="s">
        <v>393</v>
      </c>
      <c r="C9" s="512">
        <v>39000</v>
      </c>
      <c r="D9" s="708">
        <f>SUM(D10:D21)</f>
        <v>0</v>
      </c>
      <c r="E9" s="717">
        <f t="shared" ref="E9:E23" si="1">C9-D9</f>
        <v>39000</v>
      </c>
      <c r="F9" s="1249">
        <v>15000</v>
      </c>
    </row>
    <row r="10" spans="1:6" ht="18.75" x14ac:dyDescent="0.3">
      <c r="A10" s="443" t="s">
        <v>766</v>
      </c>
      <c r="B10" s="210" t="s">
        <v>394</v>
      </c>
      <c r="C10" s="513"/>
      <c r="D10" s="955"/>
      <c r="E10" s="718">
        <f t="shared" si="1"/>
        <v>0</v>
      </c>
      <c r="F10" s="5"/>
    </row>
    <row r="11" spans="1:6" ht="18.75" x14ac:dyDescent="0.3">
      <c r="A11" s="443" t="s">
        <v>767</v>
      </c>
      <c r="B11" s="210" t="s">
        <v>395</v>
      </c>
      <c r="C11" s="513"/>
      <c r="D11" s="955"/>
      <c r="E11" s="718">
        <f t="shared" si="1"/>
        <v>0</v>
      </c>
      <c r="F11" s="5"/>
    </row>
    <row r="12" spans="1:6" ht="18.75" x14ac:dyDescent="0.3">
      <c r="A12" s="443" t="s">
        <v>768</v>
      </c>
      <c r="B12" s="210" t="s">
        <v>815</v>
      </c>
      <c r="C12" s="513"/>
      <c r="D12" s="955"/>
      <c r="E12" s="718">
        <f t="shared" si="1"/>
        <v>0</v>
      </c>
      <c r="F12" s="5"/>
    </row>
    <row r="13" spans="1:6" ht="18.75" x14ac:dyDescent="0.3">
      <c r="A13" s="443" t="s">
        <v>769</v>
      </c>
      <c r="B13" s="210" t="s">
        <v>770</v>
      </c>
      <c r="C13" s="513"/>
      <c r="D13" s="955"/>
      <c r="E13" s="718">
        <f t="shared" si="1"/>
        <v>0</v>
      </c>
      <c r="F13" s="5"/>
    </row>
    <row r="14" spans="1:6" ht="18.75" x14ac:dyDescent="0.3">
      <c r="A14" s="443" t="s">
        <v>771</v>
      </c>
      <c r="B14" s="210" t="s">
        <v>396</v>
      </c>
      <c r="C14" s="513"/>
      <c r="D14" s="955"/>
      <c r="E14" s="718">
        <f t="shared" si="1"/>
        <v>0</v>
      </c>
      <c r="F14" s="5"/>
    </row>
    <row r="15" spans="1:6" ht="18.75" x14ac:dyDescent="0.3">
      <c r="A15" s="443" t="s">
        <v>772</v>
      </c>
      <c r="B15" s="210" t="s">
        <v>397</v>
      </c>
      <c r="C15" s="513"/>
      <c r="D15" s="955"/>
      <c r="E15" s="718">
        <f t="shared" si="1"/>
        <v>0</v>
      </c>
      <c r="F15" s="5"/>
    </row>
    <row r="16" spans="1:6" ht="18.75" x14ac:dyDescent="0.3">
      <c r="A16" s="443" t="s">
        <v>894</v>
      </c>
      <c r="B16" s="210" t="s">
        <v>1119</v>
      </c>
      <c r="C16" s="513"/>
      <c r="D16" s="955"/>
      <c r="E16" s="718">
        <f t="shared" si="1"/>
        <v>0</v>
      </c>
      <c r="F16" s="5"/>
    </row>
    <row r="17" spans="1:7" ht="18.75" x14ac:dyDescent="0.3">
      <c r="A17" s="443" t="s">
        <v>773</v>
      </c>
      <c r="B17" s="210" t="s">
        <v>1161</v>
      </c>
      <c r="C17" s="513"/>
      <c r="D17" s="955"/>
      <c r="E17" s="718">
        <f t="shared" si="1"/>
        <v>0</v>
      </c>
      <c r="F17" s="5"/>
    </row>
    <row r="18" spans="1:7" ht="18.75" x14ac:dyDescent="0.3">
      <c r="A18" s="443" t="s">
        <v>774</v>
      </c>
      <c r="B18" s="210" t="s">
        <v>398</v>
      </c>
      <c r="C18" s="513"/>
      <c r="D18" s="955"/>
      <c r="E18" s="718">
        <f t="shared" si="1"/>
        <v>0</v>
      </c>
      <c r="F18" s="5"/>
      <c r="G18" s="159"/>
    </row>
    <row r="19" spans="1:7" ht="18.75" x14ac:dyDescent="0.3">
      <c r="A19" s="443" t="s">
        <v>775</v>
      </c>
      <c r="B19" s="210" t="s">
        <v>399</v>
      </c>
      <c r="C19" s="513"/>
      <c r="D19" s="955"/>
      <c r="E19" s="718">
        <f t="shared" si="1"/>
        <v>0</v>
      </c>
      <c r="F19" s="5"/>
    </row>
    <row r="20" spans="1:7" ht="18.75" x14ac:dyDescent="0.3">
      <c r="A20" s="443" t="s">
        <v>776</v>
      </c>
      <c r="B20" s="210" t="s">
        <v>400</v>
      </c>
      <c r="C20" s="513"/>
      <c r="D20" s="955"/>
      <c r="E20" s="718">
        <f t="shared" si="1"/>
        <v>0</v>
      </c>
      <c r="F20" s="5"/>
    </row>
    <row r="21" spans="1:7" ht="18.75" x14ac:dyDescent="0.3">
      <c r="A21" s="443" t="s">
        <v>777</v>
      </c>
      <c r="B21" s="210" t="s">
        <v>401</v>
      </c>
      <c r="C21" s="513"/>
      <c r="D21" s="955"/>
      <c r="E21" s="718">
        <f t="shared" si="1"/>
        <v>0</v>
      </c>
      <c r="F21" s="5"/>
    </row>
    <row r="22" spans="1:7" ht="18.75" x14ac:dyDescent="0.3">
      <c r="A22" s="443" t="s">
        <v>854</v>
      </c>
      <c r="B22" s="510" t="s">
        <v>778</v>
      </c>
      <c r="C22" s="512">
        <v>18000</v>
      </c>
      <c r="D22" s="708">
        <v>0</v>
      </c>
      <c r="E22" s="717">
        <f t="shared" si="1"/>
        <v>18000</v>
      </c>
      <c r="F22" s="5"/>
    </row>
    <row r="23" spans="1:7" ht="18.75" x14ac:dyDescent="0.3">
      <c r="A23" s="443" t="s">
        <v>779</v>
      </c>
      <c r="B23" s="281" t="s">
        <v>780</v>
      </c>
      <c r="C23" s="512"/>
      <c r="D23" s="708">
        <v>0</v>
      </c>
      <c r="E23" s="717">
        <f t="shared" si="1"/>
        <v>0</v>
      </c>
      <c r="F23" s="5"/>
    </row>
    <row r="24" spans="1:7" ht="18.75" x14ac:dyDescent="0.3">
      <c r="A24" s="443" t="s">
        <v>986</v>
      </c>
      <c r="B24" s="281" t="s">
        <v>1120</v>
      </c>
      <c r="C24" s="512">
        <v>12000</v>
      </c>
      <c r="D24" s="708">
        <v>0</v>
      </c>
      <c r="E24" s="717">
        <f>C24-D24</f>
        <v>12000</v>
      </c>
      <c r="F24" s="5"/>
    </row>
    <row r="25" spans="1:7" ht="18.75" x14ac:dyDescent="0.3">
      <c r="A25" s="443" t="s">
        <v>1160</v>
      </c>
      <c r="B25" s="281" t="s">
        <v>1162</v>
      </c>
      <c r="C25" s="512">
        <v>0</v>
      </c>
      <c r="D25" s="955"/>
      <c r="E25" s="717"/>
      <c r="F25" s="5"/>
    </row>
    <row r="26" spans="1:7" ht="18.75" x14ac:dyDescent="0.3">
      <c r="A26" s="443" t="s">
        <v>781</v>
      </c>
      <c r="B26" s="281" t="s">
        <v>782</v>
      </c>
      <c r="C26" s="512">
        <v>10000</v>
      </c>
      <c r="D26" s="708"/>
      <c r="E26" s="717">
        <f>C26-D26</f>
        <v>10000</v>
      </c>
      <c r="F26" s="5"/>
    </row>
    <row r="27" spans="1:7" ht="18.75" x14ac:dyDescent="0.3">
      <c r="A27" s="443" t="s">
        <v>808</v>
      </c>
      <c r="B27" s="281" t="s">
        <v>68</v>
      </c>
      <c r="C27" s="512">
        <v>5000</v>
      </c>
      <c r="D27" s="708">
        <v>0</v>
      </c>
      <c r="E27" s="717">
        <f>C27-D27</f>
        <v>5000</v>
      </c>
      <c r="F27" s="5"/>
    </row>
    <row r="28" spans="1:7" ht="19.5" thickBot="1" x14ac:dyDescent="0.35">
      <c r="A28" s="443" t="s">
        <v>814</v>
      </c>
      <c r="B28" s="281" t="s">
        <v>186</v>
      </c>
      <c r="C28" s="514">
        <v>1000</v>
      </c>
      <c r="D28" s="956">
        <v>0</v>
      </c>
      <c r="E28" s="719">
        <f>C28-D28</f>
        <v>1000</v>
      </c>
      <c r="F28" s="161"/>
    </row>
    <row r="29" spans="1:7" ht="16.5" thickTop="1" thickBot="1" x14ac:dyDescent="0.3">
      <c r="A29" s="93"/>
      <c r="B29" s="93"/>
      <c r="C29" s="96"/>
      <c r="D29" s="957"/>
      <c r="E29" s="958"/>
    </row>
    <row r="30" spans="1:7" ht="49.5" customHeight="1" thickTop="1" thickBot="1" x14ac:dyDescent="0.3">
      <c r="A30" s="1470" t="s">
        <v>993</v>
      </c>
      <c r="B30" s="1484"/>
      <c r="C30" s="646">
        <f>SUM(C9,C22:C28)</f>
        <v>85000</v>
      </c>
      <c r="D30" s="834">
        <f>SUM(D2,D9,D22,D23,D24,D26,D27,D28)</f>
        <v>0</v>
      </c>
      <c r="E30" s="646">
        <f>SUM(E3:E28)</f>
        <v>85000</v>
      </c>
      <c r="F30" s="644">
        <f>SUM(F3:F28)</f>
        <v>15000</v>
      </c>
    </row>
    <row r="31" spans="1:7" ht="15.75" customHeight="1" thickTop="1" x14ac:dyDescent="0.25">
      <c r="A31" s="94"/>
      <c r="B31" s="154"/>
      <c r="C31" s="647"/>
      <c r="D31" s="647"/>
      <c r="E31" s="647"/>
      <c r="F31" s="638"/>
    </row>
  </sheetData>
  <mergeCells count="1">
    <mergeCell ref="A30:B30"/>
  </mergeCells>
  <phoneticPr fontId="46" type="noConversion"/>
  <hyperlinks>
    <hyperlink ref="B1" location="'résultat analytique'!A1" display="Résultats A"/>
    <hyperlink ref="A1" location="'résultat analytique 2'!A1" display=" Résultats A"/>
  </hyperlinks>
  <pageMargins left="0.31496062992125984" right="0.23622047244094491" top="1.0236220472440944" bottom="0.74803149606299213" header="0.31496062992125984" footer="0.31496062992125984"/>
  <pageSetup paperSize="9" scale="75" orientation="portrait" r:id="rId1"/>
  <headerFooter>
    <oddHeader xml:space="preserve">&amp;L&amp;"-,Gras"&amp;14FFSB
&amp;URESPONSABLE : B.COCHARD&amp;C&amp;"-,Gras"&amp;14 21 - DEVELOPPEMENTS&amp;R&amp;"-,Gras"&amp;14CONTROLE BUDGET  </oddHeader>
    <oddFooter>&amp;L&amp;"-,Gras"&amp;12Code : 21302&amp;C&amp;"-,Gras"&amp;12TRESORERIE GENERALE / CONTROLE DE GESTION</oddFooter>
  </headerFooter>
  <ignoredErrors>
    <ignoredError sqref="A8:A9 A4 A22 A26:A28" numberStoredAsText="1"/>
    <ignoredError sqref="D9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F44"/>
  <sheetViews>
    <sheetView workbookViewId="0">
      <pane ySplit="1" topLeftCell="A5" activePane="bottomLeft" state="frozen"/>
      <selection activeCell="E30" sqref="E30"/>
      <selection pane="bottomLeft" activeCell="B1" sqref="B1"/>
    </sheetView>
  </sheetViews>
  <sheetFormatPr baseColWidth="10" defaultColWidth="11.42578125" defaultRowHeight="15" x14ac:dyDescent="0.25"/>
  <cols>
    <col min="1" max="1" width="11.5703125" style="92" customWidth="1"/>
    <col min="2" max="2" width="41.5703125" style="92" bestFit="1" customWidth="1"/>
    <col min="3" max="3" width="11.42578125" style="92" customWidth="1"/>
    <col min="4" max="4" width="15.5703125" style="92" customWidth="1"/>
    <col min="5" max="5" width="13.140625" style="185" customWidth="1"/>
    <col min="6" max="16384" width="11.42578125" style="92"/>
  </cols>
  <sheetData>
    <row r="1" spans="1:6" ht="40.5" thickTop="1" thickBot="1" x14ac:dyDescent="0.35">
      <c r="A1" s="333"/>
      <c r="B1" s="378" t="s">
        <v>438</v>
      </c>
      <c r="C1" s="385" t="s">
        <v>1145</v>
      </c>
      <c r="D1" s="168" t="s">
        <v>1149</v>
      </c>
      <c r="E1" s="268" t="s">
        <v>442</v>
      </c>
      <c r="F1" s="97" t="s">
        <v>39</v>
      </c>
    </row>
    <row r="2" spans="1:6" ht="19.5" thickTop="1" x14ac:dyDescent="0.3">
      <c r="A2" s="83"/>
      <c r="B2" s="83"/>
      <c r="C2" s="515"/>
      <c r="D2" s="98"/>
      <c r="E2" s="552"/>
      <c r="F2" s="100"/>
    </row>
    <row r="3" spans="1:6" ht="19.5" thickBot="1" x14ac:dyDescent="0.35">
      <c r="A3" s="83"/>
      <c r="B3" s="83"/>
      <c r="C3" s="516"/>
      <c r="D3" s="101"/>
      <c r="E3" s="553"/>
      <c r="F3" s="102"/>
    </row>
    <row r="4" spans="1:6" ht="19.5" thickBot="1" x14ac:dyDescent="0.35">
      <c r="A4" s="367" t="s">
        <v>295</v>
      </c>
      <c r="B4" s="367"/>
      <c r="C4" s="517">
        <f>SUM(C5:C7)</f>
        <v>10600</v>
      </c>
      <c r="D4" s="103">
        <f>SUM(D6:D7)</f>
        <v>0</v>
      </c>
      <c r="E4" s="554">
        <f>SUM(E6:E7)</f>
        <v>-10600</v>
      </c>
      <c r="F4" s="104"/>
    </row>
    <row r="5" spans="1:6" ht="18.75" x14ac:dyDescent="0.3">
      <c r="A5" s="84" t="s">
        <v>39</v>
      </c>
      <c r="B5" s="83"/>
      <c r="C5" s="518"/>
      <c r="D5" s="105"/>
      <c r="E5" s="269"/>
      <c r="F5" s="102"/>
    </row>
    <row r="6" spans="1:6" ht="18.75" x14ac:dyDescent="0.3">
      <c r="A6" s="444">
        <v>2270711</v>
      </c>
      <c r="B6" s="83" t="s">
        <v>296</v>
      </c>
      <c r="C6" s="503">
        <v>10600</v>
      </c>
      <c r="D6" s="85">
        <v>0</v>
      </c>
      <c r="E6" s="270">
        <f>D6-C6</f>
        <v>-10600</v>
      </c>
      <c r="F6" s="13" t="s">
        <v>39</v>
      </c>
    </row>
    <row r="7" spans="1:6" ht="18.75" x14ac:dyDescent="0.3">
      <c r="A7" s="444">
        <v>2270712</v>
      </c>
      <c r="B7" s="83" t="s">
        <v>297</v>
      </c>
      <c r="C7" s="503"/>
      <c r="D7" s="85">
        <v>0</v>
      </c>
      <c r="E7" s="551" t="s">
        <v>39</v>
      </c>
      <c r="F7" s="102"/>
    </row>
    <row r="8" spans="1:6" ht="19.5" thickBot="1" x14ac:dyDescent="0.35">
      <c r="A8" s="84"/>
      <c r="B8" s="83"/>
      <c r="C8" s="519"/>
      <c r="D8" s="85"/>
      <c r="E8" s="270"/>
      <c r="F8" s="102"/>
    </row>
    <row r="9" spans="1:6" ht="19.5" thickBot="1" x14ac:dyDescent="0.35">
      <c r="A9" s="367" t="s">
        <v>231</v>
      </c>
      <c r="B9" s="367"/>
      <c r="C9" s="517">
        <f>SUM(C10:C11)</f>
        <v>2500</v>
      </c>
      <c r="D9" s="103">
        <f>D11</f>
        <v>0</v>
      </c>
      <c r="E9" s="554">
        <f>E11</f>
        <v>-2500</v>
      </c>
      <c r="F9" s="102"/>
    </row>
    <row r="10" spans="1:6" ht="18.75" x14ac:dyDescent="0.3">
      <c r="A10" s="99"/>
      <c r="B10" s="99"/>
      <c r="C10" s="519"/>
      <c r="D10" s="105"/>
      <c r="E10" s="269"/>
      <c r="F10" s="102"/>
    </row>
    <row r="11" spans="1:6" ht="18.75" x14ac:dyDescent="0.3">
      <c r="A11" s="444">
        <v>2230171</v>
      </c>
      <c r="B11" s="83" t="s">
        <v>298</v>
      </c>
      <c r="C11" s="503">
        <v>2500</v>
      </c>
      <c r="D11" s="381">
        <v>0</v>
      </c>
      <c r="E11" s="270">
        <f>D11-C11</f>
        <v>-2500</v>
      </c>
      <c r="F11" s="102"/>
    </row>
    <row r="12" spans="1:6" ht="5.0999999999999996" customHeight="1" x14ac:dyDescent="0.3">
      <c r="A12" s="106"/>
      <c r="B12" s="106"/>
      <c r="C12" s="606"/>
      <c r="D12" s="206"/>
      <c r="E12" s="607"/>
      <c r="F12" s="102"/>
    </row>
    <row r="13" spans="1:6" ht="34.5" customHeight="1" thickBot="1" x14ac:dyDescent="0.3">
      <c r="A13" s="648" t="s">
        <v>299</v>
      </c>
      <c r="B13" s="649"/>
      <c r="C13" s="650">
        <f>SUM(C4-C9)</f>
        <v>8100</v>
      </c>
      <c r="D13" s="651">
        <f>D4-D9</f>
        <v>0</v>
      </c>
      <c r="E13" s="652">
        <f>D13-C13</f>
        <v>-8100</v>
      </c>
      <c r="F13" s="102"/>
    </row>
    <row r="14" spans="1:6" ht="15.75" customHeight="1" thickTop="1" x14ac:dyDescent="0.25">
      <c r="A14" s="648"/>
      <c r="B14" s="648"/>
      <c r="C14" s="647"/>
      <c r="D14" s="647"/>
      <c r="E14" s="647"/>
      <c r="F14" s="102"/>
    </row>
    <row r="15" spans="1:6" ht="19.5" thickBot="1" x14ac:dyDescent="0.35">
      <c r="A15" s="83"/>
      <c r="B15" s="83"/>
      <c r="C15" s="653"/>
      <c r="D15" s="654"/>
      <c r="E15" s="655"/>
      <c r="F15" s="102"/>
    </row>
    <row r="16" spans="1:6" ht="20.25" thickTop="1" thickBot="1" x14ac:dyDescent="0.35">
      <c r="A16" s="367" t="s">
        <v>35</v>
      </c>
      <c r="B16" s="367"/>
      <c r="C16" s="520">
        <f>SUM(C17:C23)</f>
        <v>0</v>
      </c>
      <c r="D16" s="382">
        <f>SUM(D17:D22)</f>
        <v>0</v>
      </c>
      <c r="E16" s="555">
        <f>D16-C16</f>
        <v>0</v>
      </c>
      <c r="F16" s="104"/>
    </row>
    <row r="17" spans="1:6" ht="18.75" x14ac:dyDescent="0.3">
      <c r="A17" s="444">
        <v>2370814</v>
      </c>
      <c r="B17" s="83" t="s">
        <v>300</v>
      </c>
      <c r="C17" s="503">
        <v>0</v>
      </c>
      <c r="D17" s="381">
        <v>0</v>
      </c>
      <c r="E17" s="270">
        <f>D17-C17</f>
        <v>0</v>
      </c>
      <c r="F17" s="102"/>
    </row>
    <row r="18" spans="1:6" ht="18.75" x14ac:dyDescent="0.3">
      <c r="A18" s="444">
        <v>2370815</v>
      </c>
      <c r="B18" s="83" t="s">
        <v>357</v>
      </c>
      <c r="C18" s="503"/>
      <c r="D18" s="381"/>
      <c r="E18" s="270"/>
      <c r="F18" s="102"/>
    </row>
    <row r="19" spans="1:6" ht="18.75" x14ac:dyDescent="0.3">
      <c r="A19" s="444">
        <v>2370811</v>
      </c>
      <c r="B19" s="83" t="s">
        <v>301</v>
      </c>
      <c r="C19" s="503">
        <v>0</v>
      </c>
      <c r="D19" s="381"/>
      <c r="E19" s="270">
        <f>D19-C19</f>
        <v>0</v>
      </c>
      <c r="F19" s="102"/>
    </row>
    <row r="20" spans="1:6" ht="18.75" x14ac:dyDescent="0.3">
      <c r="A20" s="444">
        <v>23311772</v>
      </c>
      <c r="B20" s="83" t="s">
        <v>302</v>
      </c>
      <c r="C20" s="503"/>
      <c r="D20" s="381"/>
      <c r="E20" s="270"/>
      <c r="F20" s="102"/>
    </row>
    <row r="21" spans="1:6" ht="18.75" x14ac:dyDescent="0.3">
      <c r="A21" s="444">
        <v>2370911</v>
      </c>
      <c r="B21" s="83" t="s">
        <v>303</v>
      </c>
      <c r="C21" s="503">
        <v>0</v>
      </c>
      <c r="D21" s="381"/>
      <c r="E21" s="549">
        <v>0</v>
      </c>
      <c r="F21" s="102"/>
    </row>
    <row r="22" spans="1:6" ht="18.75" x14ac:dyDescent="0.3">
      <c r="A22" s="444">
        <v>237081</v>
      </c>
      <c r="B22" s="83" t="s">
        <v>35</v>
      </c>
      <c r="C22" s="503"/>
      <c r="D22" s="381">
        <v>0</v>
      </c>
      <c r="E22" s="270"/>
      <c r="F22" s="102"/>
    </row>
    <row r="23" spans="1:6" ht="19.5" thickBot="1" x14ac:dyDescent="0.35">
      <c r="A23" s="83"/>
      <c r="B23" s="83"/>
      <c r="C23" s="519"/>
      <c r="D23" s="383"/>
      <c r="E23" s="269"/>
      <c r="F23" s="102"/>
    </row>
    <row r="24" spans="1:6" ht="19.5" thickBot="1" x14ac:dyDescent="0.35">
      <c r="A24" s="367" t="s">
        <v>36</v>
      </c>
      <c r="B24" s="367"/>
      <c r="C24" s="517">
        <f>SUM(C25:C34)</f>
        <v>2000</v>
      </c>
      <c r="D24" s="384">
        <f>SUM(D26:D34)</f>
        <v>0</v>
      </c>
      <c r="E24" s="556">
        <f>SUM(E26:E32)</f>
        <v>0</v>
      </c>
      <c r="F24" s="104"/>
    </row>
    <row r="25" spans="1:6" ht="18.75" x14ac:dyDescent="0.3">
      <c r="A25" s="83"/>
      <c r="B25" s="83"/>
      <c r="C25" s="519"/>
      <c r="D25" s="383"/>
      <c r="E25" s="269"/>
      <c r="F25" s="102"/>
    </row>
    <row r="26" spans="1:6" ht="18.75" x14ac:dyDescent="0.3">
      <c r="A26" s="444">
        <v>23310672</v>
      </c>
      <c r="B26" s="83" t="s">
        <v>304</v>
      </c>
      <c r="C26" s="503">
        <v>0</v>
      </c>
      <c r="D26" s="381">
        <v>0</v>
      </c>
      <c r="E26" s="270">
        <f t="shared" ref="E26:E32" si="0">D26-C26</f>
        <v>0</v>
      </c>
      <c r="F26" s="102"/>
    </row>
    <row r="27" spans="1:6" ht="18.75" x14ac:dyDescent="0.3">
      <c r="A27" s="444"/>
      <c r="B27" s="83"/>
      <c r="C27" s="503"/>
      <c r="D27" s="381"/>
      <c r="E27" s="270"/>
      <c r="F27" s="102"/>
    </row>
    <row r="28" spans="1:6" ht="18.75" x14ac:dyDescent="0.3">
      <c r="A28" s="444">
        <v>23310301</v>
      </c>
      <c r="B28" s="83" t="s">
        <v>356</v>
      </c>
      <c r="C28" s="503">
        <v>0</v>
      </c>
      <c r="D28" s="381">
        <v>0</v>
      </c>
      <c r="E28" s="270">
        <f t="shared" si="0"/>
        <v>0</v>
      </c>
      <c r="F28" s="102"/>
    </row>
    <row r="29" spans="1:6" ht="18.75" x14ac:dyDescent="0.3">
      <c r="A29" s="444">
        <v>23309411</v>
      </c>
      <c r="B29" s="83" t="s">
        <v>305</v>
      </c>
      <c r="C29" s="503"/>
      <c r="D29" s="381"/>
      <c r="E29" s="270">
        <f t="shared" si="0"/>
        <v>0</v>
      </c>
      <c r="F29" s="102"/>
    </row>
    <row r="30" spans="1:6" ht="18.75" x14ac:dyDescent="0.3">
      <c r="A30" s="444">
        <v>23309590</v>
      </c>
      <c r="B30" s="83" t="s">
        <v>388</v>
      </c>
      <c r="C30" s="503"/>
      <c r="D30" s="381"/>
      <c r="E30" s="270">
        <f t="shared" si="0"/>
        <v>0</v>
      </c>
      <c r="F30" s="102"/>
    </row>
    <row r="31" spans="1:6" ht="18.75" x14ac:dyDescent="0.3">
      <c r="A31" s="444">
        <v>23310603</v>
      </c>
      <c r="B31" s="83" t="s">
        <v>306</v>
      </c>
      <c r="C31" s="503">
        <v>0</v>
      </c>
      <c r="D31" s="381">
        <v>0</v>
      </c>
      <c r="E31" s="270">
        <f t="shared" si="0"/>
        <v>0</v>
      </c>
      <c r="F31" s="102"/>
    </row>
    <row r="32" spans="1:6" ht="18.75" x14ac:dyDescent="0.3">
      <c r="A32" s="444">
        <v>23310605</v>
      </c>
      <c r="B32" s="83" t="s">
        <v>434</v>
      </c>
      <c r="C32" s="503"/>
      <c r="D32" s="381"/>
      <c r="E32" s="270">
        <f t="shared" si="0"/>
        <v>0</v>
      </c>
      <c r="F32" s="102"/>
    </row>
    <row r="33" spans="1:6" ht="18.75" x14ac:dyDescent="0.3">
      <c r="A33" s="444">
        <v>23310302</v>
      </c>
      <c r="B33" s="83" t="s">
        <v>307</v>
      </c>
      <c r="C33" s="503"/>
      <c r="D33" s="381"/>
      <c r="E33" s="270"/>
      <c r="F33" s="102"/>
    </row>
    <row r="34" spans="1:6" ht="18.75" x14ac:dyDescent="0.3">
      <c r="A34" s="444">
        <v>23310304</v>
      </c>
      <c r="B34" s="83" t="s">
        <v>865</v>
      </c>
      <c r="C34" s="504">
        <v>2000</v>
      </c>
      <c r="D34" s="381"/>
      <c r="E34" s="270"/>
      <c r="F34" s="102"/>
    </row>
    <row r="35" spans="1:6" ht="3" customHeight="1" x14ac:dyDescent="0.3">
      <c r="A35" s="107"/>
      <c r="B35" s="108"/>
      <c r="C35" s="207"/>
      <c r="D35" s="207"/>
      <c r="E35" s="380"/>
      <c r="F35" s="102"/>
    </row>
    <row r="36" spans="1:6" ht="36.75" customHeight="1" thickBot="1" x14ac:dyDescent="0.3">
      <c r="A36" s="656" t="s">
        <v>308</v>
      </c>
      <c r="B36" s="657"/>
      <c r="C36" s="650">
        <f>SUM(C16-C24)</f>
        <v>-2000</v>
      </c>
      <c r="D36" s="651">
        <f>D16-D24</f>
        <v>0</v>
      </c>
      <c r="E36" s="652">
        <f>E16-E24</f>
        <v>0</v>
      </c>
      <c r="F36" s="109"/>
    </row>
    <row r="37" spans="1:6" ht="16.5" customHeight="1" thickTop="1" x14ac:dyDescent="0.25">
      <c r="A37" s="656"/>
      <c r="B37" s="656"/>
      <c r="C37" s="647"/>
      <c r="D37" s="647"/>
      <c r="E37" s="647"/>
      <c r="F37" s="109"/>
    </row>
    <row r="40" spans="1:6" ht="18.75" x14ac:dyDescent="0.3">
      <c r="A40" s="159"/>
      <c r="B40" s="159"/>
      <c r="C40" s="176"/>
      <c r="D40" s="176" t="s">
        <v>39</v>
      </c>
      <c r="E40" s="176"/>
    </row>
    <row r="41" spans="1:6" ht="18.75" x14ac:dyDescent="0.3">
      <c r="A41" s="173"/>
      <c r="B41" s="177"/>
      <c r="C41" s="159"/>
      <c r="D41" s="159"/>
      <c r="E41" s="159"/>
    </row>
    <row r="42" spans="1:6" ht="18.75" x14ac:dyDescent="0.3">
      <c r="A42" s="173"/>
      <c r="B42" s="177"/>
      <c r="C42" s="159"/>
      <c r="D42" s="159"/>
      <c r="E42" s="159"/>
    </row>
    <row r="43" spans="1:6" ht="18.75" x14ac:dyDescent="0.3">
      <c r="A43" s="173"/>
      <c r="B43" s="177"/>
      <c r="C43" s="159"/>
      <c r="D43" s="159"/>
      <c r="E43" s="159"/>
    </row>
    <row r="44" spans="1:6" x14ac:dyDescent="0.25">
      <c r="A44" s="185"/>
      <c r="B44" s="368"/>
      <c r="C44" s="205"/>
      <c r="D44" s="185"/>
    </row>
  </sheetData>
  <phoneticPr fontId="46" type="noConversion"/>
  <hyperlinks>
    <hyperlink ref="B1" location="'résultat analytique 2'!A1" display="Résultats A"/>
  </hyperlinks>
  <pageMargins left="0.23622047244094491" right="0.23622047244094491" top="1.0629921259842521" bottom="0.62992125984251968" header="0.31496062992125984" footer="0.31496062992125984"/>
  <pageSetup paperSize="9" scale="75" orientation="portrait" r:id="rId1"/>
  <headerFooter>
    <oddHeader xml:space="preserve">&amp;L&amp;"-,Gras"&amp;14FFSB
&amp;URESPONSABLE : COMPTABILITE&amp;C&amp;"-,Gras"&amp;14 22 - FINANCIERS ET EXCEPTIONNELS&amp;R&amp;"-,Gras"&amp;14CONTROLE BUDGET  </oddHeader>
    <oddFooter>&amp;Lcodes : 22707 et 23708&amp;C&amp;"-,Gras"&amp;12TRESORERIE GENERALE/CONTROLE DE GESTION&amp;R&amp;"-,Gras"&amp;12
&amp;D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31"/>
  <sheetViews>
    <sheetView workbookViewId="0">
      <pane ySplit="1" topLeftCell="A11" activePane="bottomLeft" state="frozen"/>
      <selection pane="bottomLeft" activeCell="B1" sqref="B1"/>
    </sheetView>
  </sheetViews>
  <sheetFormatPr baseColWidth="10" defaultRowHeight="15" x14ac:dyDescent="0.25"/>
  <cols>
    <col min="1" max="1" width="11.28515625" customWidth="1"/>
    <col min="3" max="4" width="14.42578125" customWidth="1"/>
    <col min="5" max="6" width="15.7109375" customWidth="1"/>
    <col min="7" max="7" width="15.7109375" style="159" customWidth="1"/>
  </cols>
  <sheetData>
    <row r="1" spans="1:7" ht="40.5" thickTop="1" thickBot="1" x14ac:dyDescent="0.35">
      <c r="A1">
        <v>2788</v>
      </c>
      <c r="B1" s="362" t="s">
        <v>438</v>
      </c>
      <c r="C1" s="365"/>
      <c r="D1" s="113"/>
      <c r="E1" s="385" t="s">
        <v>1145</v>
      </c>
      <c r="F1" s="671" t="s">
        <v>1152</v>
      </c>
      <c r="G1" s="268" t="s">
        <v>442</v>
      </c>
    </row>
    <row r="2" spans="1:7" ht="22.5" thickTop="1" thickBot="1" x14ac:dyDescent="0.4">
      <c r="B2" s="1488" t="s">
        <v>282</v>
      </c>
      <c r="C2" s="1488"/>
      <c r="D2" s="114"/>
      <c r="E2" s="1296"/>
      <c r="F2" s="1297"/>
      <c r="G2" s="1298"/>
    </row>
    <row r="3" spans="1:7" ht="21.75" thickTop="1" x14ac:dyDescent="0.35">
      <c r="B3" s="114"/>
      <c r="C3" s="114"/>
      <c r="D3" s="114"/>
      <c r="E3" s="525"/>
      <c r="F3" s="720"/>
      <c r="G3" s="308"/>
    </row>
    <row r="4" spans="1:7" ht="21" x14ac:dyDescent="0.35">
      <c r="A4">
        <v>2411201</v>
      </c>
      <c r="B4" s="115" t="s">
        <v>4</v>
      </c>
      <c r="C4" s="115"/>
      <c r="D4" s="115"/>
      <c r="E4" s="526">
        <v>22000</v>
      </c>
      <c r="F4" s="721">
        <v>0</v>
      </c>
      <c r="G4" s="1064">
        <f>F4-E4</f>
        <v>-22000</v>
      </c>
    </row>
    <row r="5" spans="1:7" ht="21" x14ac:dyDescent="0.35">
      <c r="A5">
        <v>2411203</v>
      </c>
      <c r="B5" s="115" t="s">
        <v>324</v>
      </c>
      <c r="C5" s="115"/>
      <c r="D5" s="115"/>
      <c r="E5" s="526">
        <v>20000</v>
      </c>
      <c r="F5" s="721">
        <v>0</v>
      </c>
      <c r="G5" s="1064">
        <f>F5-E5</f>
        <v>-20000</v>
      </c>
    </row>
    <row r="6" spans="1:7" ht="21.75" thickBot="1" x14ac:dyDescent="0.4">
      <c r="B6" s="115"/>
      <c r="C6" s="115"/>
      <c r="D6" s="115"/>
      <c r="E6" s="501"/>
      <c r="F6" s="722"/>
      <c r="G6" s="309"/>
    </row>
    <row r="7" spans="1:7" ht="22.5" thickTop="1" thickBot="1" x14ac:dyDescent="0.4">
      <c r="B7" s="1489" t="s">
        <v>1154</v>
      </c>
      <c r="C7" s="1490"/>
      <c r="D7" s="1295"/>
      <c r="E7" s="1060">
        <f>SUM(E3:E6)</f>
        <v>42000</v>
      </c>
      <c r="F7" s="904">
        <f>SUM(F3:F6)</f>
        <v>0</v>
      </c>
      <c r="G7" s="898">
        <f>SUM(E7-F7)</f>
        <v>42000</v>
      </c>
    </row>
    <row r="8" spans="1:7" ht="21.75" thickTop="1" x14ac:dyDescent="0.35">
      <c r="B8" s="114"/>
      <c r="C8" s="114"/>
      <c r="D8" s="114"/>
      <c r="E8" s="1302"/>
      <c r="F8" s="1303"/>
      <c r="G8" s="1300"/>
    </row>
    <row r="9" spans="1:7" ht="21.75" thickBot="1" x14ac:dyDescent="0.4">
      <c r="B9" s="1299" t="s">
        <v>325</v>
      </c>
      <c r="C9" s="209"/>
      <c r="D9" s="115"/>
      <c r="E9" s="1304"/>
      <c r="F9" s="1304"/>
      <c r="G9" s="1301"/>
    </row>
    <row r="10" spans="1:7" ht="21.75" thickTop="1" x14ac:dyDescent="0.35">
      <c r="A10">
        <v>2411111</v>
      </c>
      <c r="B10" s="116" t="s">
        <v>327</v>
      </c>
      <c r="C10" s="115"/>
      <c r="D10" s="115"/>
      <c r="E10" s="1305">
        <v>7900</v>
      </c>
      <c r="F10" s="1306"/>
      <c r="G10" s="1307">
        <f t="shared" ref="G10:G19" si="0">F10-E10</f>
        <v>-7900</v>
      </c>
    </row>
    <row r="11" spans="1:7" ht="21" x14ac:dyDescent="0.35">
      <c r="A11">
        <v>24111112</v>
      </c>
      <c r="B11" s="116" t="s">
        <v>809</v>
      </c>
      <c r="C11" s="115"/>
      <c r="D11" s="115"/>
      <c r="E11" s="526">
        <v>6500</v>
      </c>
      <c r="F11" s="721"/>
      <c r="G11" s="1062">
        <f t="shared" si="0"/>
        <v>-6500</v>
      </c>
    </row>
    <row r="12" spans="1:7" ht="21" x14ac:dyDescent="0.35">
      <c r="A12">
        <v>2411113</v>
      </c>
      <c r="B12" s="115" t="s">
        <v>1020</v>
      </c>
      <c r="C12" s="115"/>
      <c r="D12" s="115"/>
      <c r="E12" s="526">
        <v>19000</v>
      </c>
      <c r="F12" s="721"/>
      <c r="G12" s="1062">
        <f t="shared" si="0"/>
        <v>-19000</v>
      </c>
    </row>
    <row r="13" spans="1:7" ht="21" x14ac:dyDescent="0.35">
      <c r="A13">
        <v>24111141</v>
      </c>
      <c r="B13" s="115" t="s">
        <v>108</v>
      </c>
      <c r="C13" s="115"/>
      <c r="D13" s="115"/>
      <c r="E13" s="526">
        <v>3000</v>
      </c>
      <c r="F13" s="721"/>
      <c r="G13" s="1062">
        <f t="shared" si="0"/>
        <v>-3000</v>
      </c>
    </row>
    <row r="14" spans="1:7" ht="21" x14ac:dyDescent="0.35">
      <c r="A14">
        <v>24111142</v>
      </c>
      <c r="B14" s="115" t="s">
        <v>1021</v>
      </c>
      <c r="C14" s="115"/>
      <c r="D14" s="115"/>
      <c r="E14" s="526">
        <v>1000</v>
      </c>
      <c r="F14" s="721"/>
      <c r="G14" s="1062">
        <f t="shared" si="0"/>
        <v>-1000</v>
      </c>
    </row>
    <row r="15" spans="1:7" ht="21" x14ac:dyDescent="0.35">
      <c r="B15" s="115"/>
      <c r="C15" s="115"/>
      <c r="D15" s="115"/>
      <c r="E15" s="526"/>
      <c r="F15" s="721"/>
      <c r="G15" s="1062"/>
    </row>
    <row r="16" spans="1:7" ht="21" x14ac:dyDescent="0.35">
      <c r="A16">
        <v>24111151</v>
      </c>
      <c r="B16" s="115" t="s">
        <v>109</v>
      </c>
      <c r="C16" s="115"/>
      <c r="D16" s="115"/>
      <c r="E16" s="526">
        <v>1000</v>
      </c>
      <c r="F16" s="721"/>
      <c r="G16" s="1062">
        <f t="shared" si="0"/>
        <v>-1000</v>
      </c>
    </row>
    <row r="17" spans="1:8" ht="21" x14ac:dyDescent="0.35">
      <c r="A17">
        <v>24111161</v>
      </c>
      <c r="B17" s="115" t="s">
        <v>106</v>
      </c>
      <c r="C17" s="115"/>
      <c r="D17" s="115"/>
      <c r="E17" s="526">
        <v>1000</v>
      </c>
      <c r="F17" s="721"/>
      <c r="G17" s="1062">
        <f t="shared" si="0"/>
        <v>-1000</v>
      </c>
    </row>
    <row r="18" spans="1:8" ht="21" x14ac:dyDescent="0.35">
      <c r="A18">
        <v>2411192</v>
      </c>
      <c r="B18" s="115" t="s">
        <v>262</v>
      </c>
      <c r="C18" s="115"/>
      <c r="D18" s="115"/>
      <c r="E18" s="526">
        <v>500</v>
      </c>
      <c r="F18" s="721">
        <v>0</v>
      </c>
      <c r="G18" s="1062">
        <f t="shared" si="0"/>
        <v>-500</v>
      </c>
    </row>
    <row r="19" spans="1:8" ht="21" x14ac:dyDescent="0.35">
      <c r="A19">
        <v>2411193</v>
      </c>
      <c r="B19" s="115" t="s">
        <v>751</v>
      </c>
      <c r="C19" s="115"/>
      <c r="D19" s="115"/>
      <c r="E19" s="526">
        <v>1000</v>
      </c>
      <c r="F19" s="786"/>
      <c r="G19" s="1063">
        <f t="shared" si="0"/>
        <v>-1000</v>
      </c>
    </row>
    <row r="20" spans="1:8" x14ac:dyDescent="0.25">
      <c r="E20" s="456"/>
      <c r="F20" s="686"/>
      <c r="G20" s="5"/>
    </row>
    <row r="21" spans="1:8" ht="21" x14ac:dyDescent="0.35">
      <c r="A21">
        <v>2411194</v>
      </c>
      <c r="B21" s="208" t="s">
        <v>331</v>
      </c>
      <c r="C21" s="209"/>
      <c r="D21" s="115"/>
      <c r="E21" s="527">
        <v>1100</v>
      </c>
      <c r="F21" s="723">
        <v>0</v>
      </c>
      <c r="G21" s="1061">
        <f>SUM(F21-E21)</f>
        <v>-1100</v>
      </c>
      <c r="H21" t="s">
        <v>39</v>
      </c>
    </row>
    <row r="22" spans="1:8" ht="21.75" thickBot="1" x14ac:dyDescent="0.4">
      <c r="B22" s="208"/>
      <c r="C22" s="209"/>
      <c r="D22" s="115"/>
      <c r="E22" s="527"/>
      <c r="F22" s="723"/>
      <c r="G22" s="1061"/>
    </row>
    <row r="23" spans="1:8" ht="22.5" thickTop="1" thickBot="1" x14ac:dyDescent="0.4">
      <c r="B23" s="1485" t="s">
        <v>1155</v>
      </c>
      <c r="C23" s="1486"/>
      <c r="D23" s="1308"/>
      <c r="E23" s="1309">
        <f>SUM(E10:E22)</f>
        <v>42000</v>
      </c>
      <c r="F23" s="904">
        <f>SUM(F10:F22)</f>
        <v>0</v>
      </c>
      <c r="G23" s="905">
        <f>SUM(F23-E23)</f>
        <v>-42000</v>
      </c>
    </row>
    <row r="24" spans="1:8" ht="22.5" thickTop="1" thickBot="1" x14ac:dyDescent="0.4">
      <c r="B24" s="115"/>
      <c r="C24" s="115"/>
      <c r="D24" s="115"/>
      <c r="E24" s="142"/>
      <c r="F24" s="310"/>
      <c r="G24" s="311"/>
    </row>
    <row r="25" spans="1:8" ht="34.5" customHeight="1" thickTop="1" thickBot="1" x14ac:dyDescent="0.3">
      <c r="B25" s="1487" t="s">
        <v>332</v>
      </c>
      <c r="C25" s="1487"/>
      <c r="D25" s="625"/>
      <c r="E25" s="658">
        <f>SUM(E7-E23)</f>
        <v>0</v>
      </c>
      <c r="F25" s="724">
        <f>F7-F23</f>
        <v>0</v>
      </c>
      <c r="G25" s="659">
        <f>F25-E25</f>
        <v>0</v>
      </c>
    </row>
    <row r="26" spans="1:8" ht="15.75" thickTop="1" x14ac:dyDescent="0.25">
      <c r="B26" s="2"/>
      <c r="C26" s="2"/>
      <c r="D26" s="2"/>
      <c r="E26" s="117"/>
      <c r="F26" s="117"/>
      <c r="G26" s="213"/>
    </row>
    <row r="27" spans="1:8" ht="18.75" x14ac:dyDescent="0.3">
      <c r="B27" s="159"/>
      <c r="C27" s="159"/>
      <c r="D27" s="159"/>
      <c r="E27" s="176"/>
      <c r="F27" s="176"/>
      <c r="G27" s="176"/>
    </row>
    <row r="28" spans="1:8" ht="15.75" x14ac:dyDescent="0.25">
      <c r="B28" s="177"/>
      <c r="C28" s="177"/>
      <c r="D28" s="177"/>
      <c r="E28" s="178"/>
      <c r="F28" s="159"/>
    </row>
    <row r="29" spans="1:8" ht="15.75" x14ac:dyDescent="0.25">
      <c r="B29" s="177"/>
      <c r="C29" s="177"/>
      <c r="D29" s="177"/>
      <c r="E29" s="178"/>
      <c r="F29" s="159"/>
    </row>
    <row r="30" spans="1:8" ht="15.75" x14ac:dyDescent="0.25">
      <c r="B30" s="177"/>
      <c r="C30" s="177"/>
      <c r="D30" s="177"/>
      <c r="E30" s="178"/>
      <c r="F30" s="159"/>
    </row>
    <row r="31" spans="1:8" x14ac:dyDescent="0.25">
      <c r="B31" s="159"/>
      <c r="C31" s="159"/>
      <c r="D31" s="159"/>
      <c r="E31" s="159"/>
      <c r="F31" s="159"/>
    </row>
  </sheetData>
  <mergeCells count="4">
    <mergeCell ref="B23:C23"/>
    <mergeCell ref="B25:C25"/>
    <mergeCell ref="B2:C2"/>
    <mergeCell ref="B7:C7"/>
  </mergeCells>
  <phoneticPr fontId="46" type="noConversion"/>
  <hyperlinks>
    <hyperlink ref="B1" location="'résultat analytique 2'!A1" display="Résultats A"/>
  </hyperlinks>
  <pageMargins left="0.39370078740157483" right="0.31496062992125984" top="1.6535433070866143" bottom="0.74803149606299213" header="0.31496062992125984" footer="0.31496062992125984"/>
  <pageSetup paperSize="9" scale="80" orientation="portrait" r:id="rId1"/>
  <headerFooter>
    <oddHeader xml:space="preserve">&amp;L&amp;"-,Gras"&amp;14FFSB
&amp;URESPONSABLE : B. CHENE&amp;C&amp;"-,Gras"&amp;14 24 - SUPER 16&amp;R&amp;"-,Gras"&amp;14CONTROLE BUDGET  </oddHeader>
    <oddFooter>&amp;L&amp;"-,Gras"&amp;12Code : 24111 - 112&amp;C&amp;"-,Gras"&amp;12TRESORERIE GENERALE/CONTROLE DE GESTION&amp;R&amp;"-,Gras"&amp;12
&amp;D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="90" zoomScaleNormal="90" workbookViewId="0">
      <selection activeCell="K5" sqref="K5"/>
    </sheetView>
  </sheetViews>
  <sheetFormatPr baseColWidth="10" defaultRowHeight="15" x14ac:dyDescent="0.25"/>
  <cols>
    <col min="3" max="3" width="8.140625" customWidth="1"/>
    <col min="4" max="4" width="10.5703125" customWidth="1"/>
    <col min="5" max="5" width="11.28515625" customWidth="1"/>
    <col min="6" max="6" width="11.7109375" customWidth="1"/>
    <col min="7" max="7" width="10.85546875" customWidth="1"/>
    <col min="8" max="8" width="13" bestFit="1" customWidth="1"/>
    <col min="9" max="11" width="13" customWidth="1"/>
    <col min="13" max="13" width="0" hidden="1" customWidth="1"/>
  </cols>
  <sheetData>
    <row r="1" spans="1:14" ht="18.75" x14ac:dyDescent="0.3">
      <c r="A1" s="362" t="s">
        <v>438</v>
      </c>
      <c r="E1" s="1491" t="s">
        <v>406</v>
      </c>
      <c r="F1" s="1492"/>
      <c r="G1" s="1493"/>
    </row>
    <row r="2" spans="1:14" ht="15.75" thickBot="1" x14ac:dyDescent="0.3">
      <c r="E2" s="1494"/>
      <c r="F2" s="1495"/>
      <c r="G2" s="1496"/>
      <c r="I2" s="216" t="s">
        <v>39</v>
      </c>
      <c r="J2" s="216"/>
      <c r="K2" s="216"/>
    </row>
    <row r="3" spans="1:14" x14ac:dyDescent="0.25">
      <c r="A3" s="1497"/>
      <c r="B3" s="1497"/>
    </row>
    <row r="4" spans="1:14" ht="15.75" thickBot="1" x14ac:dyDescent="0.3">
      <c r="A4" s="1497"/>
      <c r="B4" s="1497"/>
      <c r="K4" s="580">
        <v>41243</v>
      </c>
    </row>
    <row r="5" spans="1:14" ht="15.75" thickBot="1" x14ac:dyDescent="0.3">
      <c r="A5" s="1497"/>
      <c r="B5" s="1497"/>
      <c r="D5" s="217">
        <v>2005</v>
      </c>
      <c r="E5" s="218">
        <v>2006</v>
      </c>
      <c r="F5" s="219">
        <v>2007</v>
      </c>
      <c r="G5" s="220">
        <v>2008</v>
      </c>
      <c r="H5" s="220">
        <v>2009</v>
      </c>
      <c r="I5" s="220">
        <v>2010</v>
      </c>
      <c r="J5" s="220">
        <v>2011</v>
      </c>
      <c r="K5" s="220">
        <v>2012</v>
      </c>
      <c r="L5" s="220" t="s">
        <v>407</v>
      </c>
    </row>
    <row r="6" spans="1:14" ht="6" customHeight="1" thickBot="1" x14ac:dyDescent="0.3"/>
    <row r="7" spans="1:14" x14ac:dyDescent="0.25">
      <c r="A7" s="1503" t="s">
        <v>408</v>
      </c>
      <c r="B7" s="1504"/>
      <c r="C7" s="1505"/>
      <c r="D7" s="221"/>
      <c r="E7" s="222"/>
      <c r="F7" s="223"/>
      <c r="G7" s="222"/>
      <c r="H7" s="222"/>
      <c r="I7" s="222"/>
      <c r="J7" s="222"/>
      <c r="K7" s="222"/>
      <c r="L7" s="222"/>
    </row>
    <row r="8" spans="1:14" ht="4.5" customHeight="1" x14ac:dyDescent="0.25">
      <c r="A8" s="224"/>
      <c r="B8" s="2"/>
      <c r="C8" s="225"/>
      <c r="D8" s="226"/>
      <c r="E8" s="127"/>
      <c r="F8" s="224"/>
      <c r="G8" s="127"/>
      <c r="H8" s="127"/>
      <c r="I8" s="127"/>
      <c r="J8" s="127"/>
      <c r="K8" s="127"/>
      <c r="L8" s="127"/>
    </row>
    <row r="9" spans="1:14" x14ac:dyDescent="0.25">
      <c r="A9" s="224" t="s">
        <v>4</v>
      </c>
      <c r="B9" s="2"/>
      <c r="C9" s="225"/>
      <c r="D9" s="227">
        <v>32000</v>
      </c>
      <c r="E9" s="228">
        <v>22000</v>
      </c>
      <c r="F9" s="229">
        <v>38083.61</v>
      </c>
      <c r="G9" s="228">
        <v>36083.61</v>
      </c>
      <c r="H9" s="229">
        <v>42000</v>
      </c>
      <c r="I9" s="248">
        <v>19675</v>
      </c>
      <c r="J9" s="228">
        <v>20400</v>
      </c>
      <c r="K9" s="228">
        <v>20400</v>
      </c>
      <c r="L9" s="228">
        <f>SUM(D9:K9)</f>
        <v>230642.22</v>
      </c>
    </row>
    <row r="10" spans="1:14" x14ac:dyDescent="0.25">
      <c r="A10" s="224" t="s">
        <v>324</v>
      </c>
      <c r="B10" s="2"/>
      <c r="C10" s="225"/>
      <c r="D10" s="227">
        <v>9353</v>
      </c>
      <c r="E10" s="228">
        <v>9000</v>
      </c>
      <c r="F10" s="229">
        <v>18000</v>
      </c>
      <c r="G10" s="228">
        <v>18000</v>
      </c>
      <c r="H10" s="229">
        <v>19000</v>
      </c>
      <c r="I10" s="248">
        <v>16000</v>
      </c>
      <c r="J10" s="228">
        <v>16000</v>
      </c>
      <c r="K10" s="228">
        <v>20000</v>
      </c>
      <c r="L10" s="228">
        <f>SUM(D10:K10)</f>
        <v>125353</v>
      </c>
    </row>
    <row r="11" spans="1:14" ht="4.5" customHeight="1" x14ac:dyDescent="0.25">
      <c r="A11" s="224"/>
      <c r="B11" s="2"/>
      <c r="C11" s="225"/>
      <c r="D11" s="227"/>
      <c r="E11" s="228"/>
      <c r="F11" s="229"/>
      <c r="G11" s="228"/>
      <c r="H11" s="228"/>
      <c r="I11" s="228"/>
      <c r="J11" s="228"/>
      <c r="K11" s="228">
        <f>SUM(K9:K10)</f>
        <v>40400</v>
      </c>
      <c r="L11" s="228"/>
    </row>
    <row r="12" spans="1:14" ht="15.75" thickBot="1" x14ac:dyDescent="0.3">
      <c r="A12" s="1506" t="s">
        <v>409</v>
      </c>
      <c r="B12" s="1507"/>
      <c r="C12" s="1508"/>
      <c r="D12" s="230">
        <f t="shared" ref="D12:I12" si="0">SUM(D9:D11)</f>
        <v>41353</v>
      </c>
      <c r="E12" s="231">
        <f t="shared" si="0"/>
        <v>31000</v>
      </c>
      <c r="F12" s="230">
        <f t="shared" si="0"/>
        <v>56083.61</v>
      </c>
      <c r="G12" s="231">
        <f t="shared" si="0"/>
        <v>54083.61</v>
      </c>
      <c r="H12" s="231">
        <f t="shared" si="0"/>
        <v>61000</v>
      </c>
      <c r="I12" s="231">
        <f t="shared" si="0"/>
        <v>35675</v>
      </c>
      <c r="J12" s="231">
        <f>SUM(J9:J10)</f>
        <v>36400</v>
      </c>
      <c r="K12" s="231">
        <f>SUM(K9:K10)</f>
        <v>40400</v>
      </c>
      <c r="L12" s="231">
        <f>SUM(D12:K12)</f>
        <v>355995.22</v>
      </c>
      <c r="N12" s="232"/>
    </row>
    <row r="13" spans="1:14" ht="15.75" thickTop="1" x14ac:dyDescent="0.25">
      <c r="A13" s="1509" t="s">
        <v>410</v>
      </c>
      <c r="B13" s="1510"/>
      <c r="C13" s="1511"/>
      <c r="D13" s="227"/>
      <c r="E13" s="228"/>
      <c r="F13" s="229"/>
      <c r="G13" s="228"/>
      <c r="H13" s="228"/>
      <c r="I13" s="228"/>
      <c r="J13" s="228"/>
      <c r="K13" s="228"/>
      <c r="L13" s="228"/>
    </row>
    <row r="14" spans="1:14" ht="4.5" customHeight="1" x14ac:dyDescent="0.25">
      <c r="A14" s="224"/>
      <c r="B14" s="2"/>
      <c r="C14" s="225"/>
      <c r="D14" s="227"/>
      <c r="E14" s="228"/>
      <c r="F14" s="229"/>
      <c r="G14" s="228"/>
      <c r="H14" s="228"/>
      <c r="I14" s="228"/>
      <c r="J14" s="228"/>
      <c r="K14" s="228"/>
      <c r="L14" s="228"/>
    </row>
    <row r="15" spans="1:14" x14ac:dyDescent="0.25">
      <c r="A15" s="233" t="s">
        <v>326</v>
      </c>
      <c r="B15" s="2"/>
      <c r="C15" s="225"/>
      <c r="D15" s="234">
        <f t="shared" ref="D15:I15" si="1">SUM(D16:D21)</f>
        <v>17823.5</v>
      </c>
      <c r="E15" s="235">
        <f t="shared" si="1"/>
        <v>25243.040000000001</v>
      </c>
      <c r="F15" s="234">
        <f t="shared" si="1"/>
        <v>34202.58</v>
      </c>
      <c r="G15" s="235">
        <f t="shared" si="1"/>
        <v>36388.229999999996</v>
      </c>
      <c r="H15" s="235">
        <f t="shared" si="1"/>
        <v>35395</v>
      </c>
      <c r="I15" s="235">
        <f t="shared" si="1"/>
        <v>39056</v>
      </c>
      <c r="J15" s="235">
        <f>SUM(J16:J29)</f>
        <v>33968</v>
      </c>
      <c r="K15" s="235">
        <f>SUM(K16:K29)</f>
        <v>31821</v>
      </c>
      <c r="L15" s="235">
        <f t="shared" ref="L15:L21" si="2">SUM(D15:K15)</f>
        <v>253897.34999999998</v>
      </c>
      <c r="N15" s="232"/>
    </row>
    <row r="16" spans="1:14" x14ac:dyDescent="0.25">
      <c r="A16" s="236" t="s">
        <v>327</v>
      </c>
      <c r="B16" s="2"/>
      <c r="C16" s="225"/>
      <c r="D16" s="227">
        <v>11907.5</v>
      </c>
      <c r="E16" s="228">
        <v>15726.5</v>
      </c>
      <c r="F16" s="229">
        <v>20688.5</v>
      </c>
      <c r="G16" s="228">
        <v>22358.5</v>
      </c>
      <c r="H16" s="229">
        <v>18264</v>
      </c>
      <c r="I16" s="248">
        <v>21360</v>
      </c>
      <c r="J16" s="249">
        <v>15327</v>
      </c>
      <c r="K16" s="249">
        <v>2223</v>
      </c>
      <c r="L16" s="247">
        <f t="shared" si="2"/>
        <v>127855</v>
      </c>
    </row>
    <row r="17" spans="1:14" x14ac:dyDescent="0.25">
      <c r="A17" s="236" t="s">
        <v>104</v>
      </c>
      <c r="B17" s="2"/>
      <c r="C17" s="225"/>
      <c r="D17" s="227"/>
      <c r="E17" s="228"/>
      <c r="F17" s="229"/>
      <c r="G17" s="228"/>
      <c r="H17" s="229"/>
      <c r="I17" s="248"/>
      <c r="J17" s="249"/>
      <c r="K17" s="249">
        <v>7248</v>
      </c>
      <c r="L17" s="247">
        <f t="shared" si="2"/>
        <v>7248</v>
      </c>
    </row>
    <row r="18" spans="1:14" x14ac:dyDescent="0.25">
      <c r="A18" s="224" t="s">
        <v>328</v>
      </c>
      <c r="B18" s="2"/>
      <c r="C18" s="225"/>
      <c r="D18" s="227">
        <v>4320</v>
      </c>
      <c r="E18" s="228">
        <v>6480</v>
      </c>
      <c r="F18" s="229">
        <v>8750</v>
      </c>
      <c r="G18" s="228">
        <v>8800</v>
      </c>
      <c r="H18" s="229">
        <v>12800</v>
      </c>
      <c r="I18" s="248">
        <v>12800</v>
      </c>
      <c r="J18" s="249">
        <v>12800</v>
      </c>
      <c r="K18" s="249">
        <v>18200</v>
      </c>
      <c r="L18" s="247">
        <f t="shared" si="2"/>
        <v>84950</v>
      </c>
    </row>
    <row r="19" spans="1:14" x14ac:dyDescent="0.25">
      <c r="A19" s="224" t="s">
        <v>329</v>
      </c>
      <c r="B19" s="2"/>
      <c r="C19" s="225"/>
      <c r="D19" s="227">
        <v>825.18</v>
      </c>
      <c r="E19" s="228">
        <f>1320.86+55</f>
        <v>1375.86</v>
      </c>
      <c r="F19" s="229">
        <v>2764.59</v>
      </c>
      <c r="G19" s="228">
        <v>2140.84</v>
      </c>
      <c r="H19" s="229">
        <v>2713</v>
      </c>
      <c r="I19" s="248">
        <v>2894</v>
      </c>
      <c r="J19" s="249">
        <v>3225</v>
      </c>
      <c r="K19" s="249">
        <v>2257</v>
      </c>
      <c r="L19" s="247">
        <f t="shared" si="2"/>
        <v>18195.47</v>
      </c>
    </row>
    <row r="20" spans="1:14" x14ac:dyDescent="0.25">
      <c r="A20" s="224" t="s">
        <v>330</v>
      </c>
      <c r="B20" s="2"/>
      <c r="C20" s="225"/>
      <c r="D20" s="227">
        <v>770.82</v>
      </c>
      <c r="E20" s="228">
        <v>1426.94</v>
      </c>
      <c r="F20" s="229">
        <v>1567.09</v>
      </c>
      <c r="G20" s="228">
        <v>2237.7399999999998</v>
      </c>
      <c r="H20" s="229">
        <v>751</v>
      </c>
      <c r="I20" s="248">
        <v>1471</v>
      </c>
      <c r="J20" s="249">
        <v>524</v>
      </c>
      <c r="K20" s="249">
        <v>526</v>
      </c>
      <c r="L20" s="247">
        <f t="shared" si="2"/>
        <v>9274.59</v>
      </c>
    </row>
    <row r="21" spans="1:14" x14ac:dyDescent="0.25">
      <c r="A21" s="224" t="s">
        <v>106</v>
      </c>
      <c r="B21" s="2"/>
      <c r="C21" s="225"/>
      <c r="D21" s="227">
        <v>0</v>
      </c>
      <c r="E21" s="228">
        <v>233.74</v>
      </c>
      <c r="F21" s="229">
        <v>432.4</v>
      </c>
      <c r="G21" s="228">
        <v>851.15</v>
      </c>
      <c r="H21" s="229">
        <v>867</v>
      </c>
      <c r="I21" s="248">
        <v>531</v>
      </c>
      <c r="J21" s="249">
        <v>765</v>
      </c>
      <c r="K21" s="249">
        <v>686</v>
      </c>
      <c r="L21" s="247">
        <f t="shared" si="2"/>
        <v>4366.29</v>
      </c>
    </row>
    <row r="22" spans="1:14" ht="12" customHeight="1" x14ac:dyDescent="0.25">
      <c r="A22" s="224" t="s">
        <v>262</v>
      </c>
      <c r="B22" s="2"/>
      <c r="C22" s="225"/>
      <c r="D22" s="227"/>
      <c r="E22" s="228"/>
      <c r="F22" s="229"/>
      <c r="G22" s="228"/>
      <c r="H22" s="228"/>
      <c r="I22" s="228"/>
      <c r="J22" s="228"/>
      <c r="K22" s="228">
        <v>125</v>
      </c>
      <c r="L22" s="228"/>
    </row>
    <row r="23" spans="1:14" x14ac:dyDescent="0.25">
      <c r="A23" s="233" t="s">
        <v>405</v>
      </c>
      <c r="B23" s="2"/>
      <c r="C23" s="225"/>
      <c r="D23" s="234">
        <f>SUM(D24:D28)</f>
        <v>7346.32</v>
      </c>
      <c r="E23" s="235">
        <f>SUM(E24:E28)</f>
        <v>0</v>
      </c>
      <c r="F23" s="234">
        <f>SUM(F24:F28)</f>
        <v>15032.14</v>
      </c>
      <c r="G23" s="235">
        <f>SUM(G24:G28)</f>
        <v>15158.27</v>
      </c>
      <c r="H23" s="235">
        <f>SUM(H24:H28)</f>
        <v>7922</v>
      </c>
      <c r="I23" s="235">
        <f>SUM(I24:I29)</f>
        <v>0</v>
      </c>
      <c r="J23" s="235"/>
      <c r="K23" s="235"/>
      <c r="L23" s="235">
        <f t="shared" ref="L23:L29" si="3">SUM(D23:J23)</f>
        <v>45458.729999999996</v>
      </c>
      <c r="N23" s="232"/>
    </row>
    <row r="24" spans="1:14" x14ac:dyDescent="0.25">
      <c r="A24" s="236" t="s">
        <v>327</v>
      </c>
      <c r="B24" s="2"/>
      <c r="C24" s="225"/>
      <c r="D24" s="227">
        <v>3507.5</v>
      </c>
      <c r="E24" s="228">
        <v>0</v>
      </c>
      <c r="F24" s="229">
        <v>9204.64</v>
      </c>
      <c r="G24" s="228">
        <v>9452.1</v>
      </c>
      <c r="H24" s="228">
        <v>3900</v>
      </c>
      <c r="I24" s="228"/>
      <c r="J24" s="228"/>
      <c r="K24" s="247"/>
      <c r="L24" s="247">
        <f t="shared" si="3"/>
        <v>26064.239999999998</v>
      </c>
      <c r="M24" t="s">
        <v>39</v>
      </c>
    </row>
    <row r="25" spans="1:14" x14ac:dyDescent="0.25">
      <c r="A25" s="224" t="s">
        <v>328</v>
      </c>
      <c r="B25" s="2"/>
      <c r="C25" s="225"/>
      <c r="D25" s="227">
        <v>2200</v>
      </c>
      <c r="E25" s="228">
        <v>0</v>
      </c>
      <c r="F25" s="229">
        <v>4400</v>
      </c>
      <c r="G25" s="228">
        <v>4400</v>
      </c>
      <c r="H25" s="228">
        <v>2880</v>
      </c>
      <c r="I25" s="228"/>
      <c r="J25" s="228"/>
      <c r="K25" s="247"/>
      <c r="L25" s="247">
        <f t="shared" si="3"/>
        <v>13880</v>
      </c>
    </row>
    <row r="26" spans="1:14" x14ac:dyDescent="0.25">
      <c r="A26" s="224" t="s">
        <v>329</v>
      </c>
      <c r="B26" s="2"/>
      <c r="C26" s="225"/>
      <c r="D26" s="227">
        <v>464.7</v>
      </c>
      <c r="E26" s="228">
        <v>0</v>
      </c>
      <c r="F26" s="229">
        <v>1139.02</v>
      </c>
      <c r="G26" s="228">
        <v>1141.04</v>
      </c>
      <c r="H26" s="228">
        <v>526</v>
      </c>
      <c r="I26" s="228"/>
      <c r="J26" s="228"/>
      <c r="K26" s="247"/>
      <c r="L26" s="247">
        <f t="shared" si="3"/>
        <v>3270.76</v>
      </c>
    </row>
    <row r="27" spans="1:14" ht="13.5" customHeight="1" x14ac:dyDescent="0.25">
      <c r="A27" s="224" t="s">
        <v>330</v>
      </c>
      <c r="B27" s="2"/>
      <c r="C27" s="225"/>
      <c r="D27" s="227">
        <v>1174.1199999999999</v>
      </c>
      <c r="E27" s="228">
        <v>0</v>
      </c>
      <c r="F27" s="229">
        <v>55</v>
      </c>
      <c r="G27" s="228">
        <v>111.28</v>
      </c>
      <c r="H27" s="228">
        <v>524</v>
      </c>
      <c r="I27" s="228"/>
      <c r="J27" s="228"/>
      <c r="K27" s="247"/>
      <c r="L27" s="247">
        <f t="shared" si="3"/>
        <v>1864.3999999999999</v>
      </c>
    </row>
    <row r="28" spans="1:14" ht="12.75" customHeight="1" x14ac:dyDescent="0.25">
      <c r="A28" s="224" t="s">
        <v>106</v>
      </c>
      <c r="B28" s="2"/>
      <c r="C28" s="225"/>
      <c r="D28" s="227">
        <v>0</v>
      </c>
      <c r="E28" s="228">
        <v>0</v>
      </c>
      <c r="F28" s="229">
        <v>233.48</v>
      </c>
      <c r="G28" s="228">
        <v>53.85</v>
      </c>
      <c r="H28" s="228">
        <v>92</v>
      </c>
      <c r="I28" s="228"/>
      <c r="J28" s="228"/>
      <c r="K28" s="247"/>
      <c r="L28" s="247">
        <f t="shared" si="3"/>
        <v>379.33</v>
      </c>
      <c r="N28" s="232" t="s">
        <v>39</v>
      </c>
    </row>
    <row r="29" spans="1:14" ht="12.75" customHeight="1" x14ac:dyDescent="0.25">
      <c r="A29" s="224" t="s">
        <v>751</v>
      </c>
      <c r="B29" s="2"/>
      <c r="C29" s="225"/>
      <c r="D29" s="227"/>
      <c r="E29" s="228"/>
      <c r="F29" s="229"/>
      <c r="G29" s="228"/>
      <c r="H29" s="228"/>
      <c r="I29" s="228"/>
      <c r="J29" s="579">
        <v>1327</v>
      </c>
      <c r="K29" s="579">
        <v>556</v>
      </c>
      <c r="L29" s="247">
        <f t="shared" si="3"/>
        <v>1327</v>
      </c>
    </row>
    <row r="30" spans="1:14" x14ac:dyDescent="0.25">
      <c r="A30" s="233" t="s">
        <v>331</v>
      </c>
      <c r="B30" s="2"/>
      <c r="C30" s="225"/>
      <c r="D30" s="234">
        <v>5606.24</v>
      </c>
      <c r="E30" s="237">
        <v>6290.19</v>
      </c>
      <c r="F30" s="238">
        <v>6309.4</v>
      </c>
      <c r="G30" s="237">
        <v>5853.51</v>
      </c>
      <c r="H30" s="237">
        <v>2768</v>
      </c>
      <c r="I30" s="237">
        <v>1588</v>
      </c>
      <c r="J30" s="237">
        <v>1095</v>
      </c>
      <c r="K30" s="237">
        <v>1901</v>
      </c>
      <c r="L30" s="237">
        <f>SUM(D30:K30)</f>
        <v>31411.340000000004</v>
      </c>
      <c r="N30" s="232"/>
    </row>
    <row r="31" spans="1:14" ht="15.75" thickBot="1" x14ac:dyDescent="0.3">
      <c r="A31" s="1512" t="s">
        <v>322</v>
      </c>
      <c r="B31" s="1513"/>
      <c r="C31" s="1514"/>
      <c r="D31" s="230">
        <f>D15+D23+D30</f>
        <v>30776.059999999998</v>
      </c>
      <c r="E31" s="231">
        <f>E15+E23+E30</f>
        <v>31533.23</v>
      </c>
      <c r="F31" s="230">
        <f>F15+F23+F30</f>
        <v>55544.12</v>
      </c>
      <c r="G31" s="231">
        <f>G15+G23+G30</f>
        <v>57400.01</v>
      </c>
      <c r="H31" s="231">
        <f>SUM(H15+H23+H30)</f>
        <v>46085</v>
      </c>
      <c r="I31" s="231">
        <f>SUM(I15,I23,I30)</f>
        <v>40644</v>
      </c>
      <c r="J31" s="231">
        <f>SUM(J15,J23,J30,)</f>
        <v>35063</v>
      </c>
      <c r="K31" s="231">
        <f>SUM(K15,K23,K30,)</f>
        <v>33722</v>
      </c>
      <c r="L31" s="231">
        <f>SUM(D31:J31)</f>
        <v>297045.42000000004</v>
      </c>
      <c r="N31" s="232"/>
    </row>
    <row r="32" spans="1:14" ht="11.25" customHeight="1" thickTop="1" x14ac:dyDescent="0.25">
      <c r="A32" s="239"/>
      <c r="B32" s="240"/>
      <c r="C32" s="241"/>
      <c r="D32" s="227"/>
      <c r="E32" s="228"/>
      <c r="F32" s="229"/>
      <c r="G32" s="228"/>
      <c r="H32" s="228"/>
      <c r="I32" s="228"/>
      <c r="J32" s="228"/>
      <c r="K32" s="228"/>
      <c r="L32" s="228"/>
    </row>
    <row r="33" spans="1:14" x14ac:dyDescent="0.25">
      <c r="A33" s="1498" t="s">
        <v>411</v>
      </c>
      <c r="B33" s="1499"/>
      <c r="C33" s="241"/>
      <c r="D33" s="227">
        <v>8500</v>
      </c>
      <c r="E33" s="228">
        <v>0</v>
      </c>
      <c r="F33" s="229">
        <v>0</v>
      </c>
      <c r="G33" s="228">
        <v>0</v>
      </c>
      <c r="H33" s="228"/>
      <c r="I33" s="228"/>
      <c r="J33" s="228"/>
      <c r="K33" s="228"/>
      <c r="L33" s="228">
        <v>-8500</v>
      </c>
      <c r="N33" s="1"/>
    </row>
    <row r="34" spans="1:14" x14ac:dyDescent="0.25">
      <c r="A34" s="242" t="s">
        <v>37</v>
      </c>
      <c r="B34" s="23"/>
      <c r="C34" s="241"/>
      <c r="D34" s="227">
        <v>0</v>
      </c>
      <c r="E34" s="243">
        <v>0</v>
      </c>
      <c r="F34" s="229">
        <v>-1782.55</v>
      </c>
      <c r="G34" s="228">
        <v>0</v>
      </c>
      <c r="H34" s="228"/>
      <c r="I34" s="228"/>
      <c r="J34" s="228"/>
      <c r="K34" s="228"/>
      <c r="L34" s="228">
        <f>SUM(E34:H34)</f>
        <v>-1782.55</v>
      </c>
      <c r="N34" s="232"/>
    </row>
    <row r="35" spans="1:14" ht="14.25" customHeight="1" thickBot="1" x14ac:dyDescent="0.3">
      <c r="A35" s="224"/>
      <c r="B35" s="2"/>
      <c r="C35" s="225"/>
      <c r="D35" s="227"/>
      <c r="E35" s="228"/>
      <c r="F35" s="229"/>
      <c r="G35" s="228"/>
      <c r="H35" s="228"/>
      <c r="I35" s="228"/>
      <c r="J35" s="228"/>
      <c r="K35" s="228"/>
      <c r="L35" s="228"/>
    </row>
    <row r="36" spans="1:14" ht="15.75" thickBot="1" x14ac:dyDescent="0.3">
      <c r="A36" s="1500" t="s">
        <v>412</v>
      </c>
      <c r="B36" s="1501"/>
      <c r="C36" s="1502"/>
      <c r="D36" s="244">
        <f>D12-D31-D33+D34</f>
        <v>2076.9400000000023</v>
      </c>
      <c r="E36" s="245">
        <f>E12-E31-E33+E34</f>
        <v>-533.22999999999956</v>
      </c>
      <c r="F36" s="246">
        <f>F12-F31-F33+F34</f>
        <v>-1243.060000000002</v>
      </c>
      <c r="G36" s="245">
        <f>G12-G31-G33</f>
        <v>-3316.4000000000015</v>
      </c>
      <c r="H36" s="245">
        <f>H12-H31-H33+H34</f>
        <v>14915</v>
      </c>
      <c r="I36" s="245">
        <f>I12-I31-I33+I34</f>
        <v>-4969</v>
      </c>
      <c r="J36" s="581">
        <f>J12-J15-J30</f>
        <v>1337</v>
      </c>
      <c r="K36" s="245">
        <f>K12-K31-K33+K34</f>
        <v>6678</v>
      </c>
      <c r="L36" s="245">
        <f>SUM(D36:J36)</f>
        <v>8267.25</v>
      </c>
      <c r="N36" s="232"/>
    </row>
    <row r="37" spans="1:14" x14ac:dyDescent="0.25">
      <c r="A37" s="2"/>
      <c r="B37" s="2"/>
      <c r="C37" s="2"/>
    </row>
    <row r="43" spans="1:14" x14ac:dyDescent="0.25">
      <c r="F43" t="s">
        <v>39</v>
      </c>
    </row>
    <row r="47" spans="1:14" x14ac:dyDescent="0.25">
      <c r="F47" t="s">
        <v>39</v>
      </c>
    </row>
  </sheetData>
  <mergeCells count="10">
    <mergeCell ref="A36:C36"/>
    <mergeCell ref="A7:C7"/>
    <mergeCell ref="A12:C12"/>
    <mergeCell ref="A13:C13"/>
    <mergeCell ref="A31:C31"/>
    <mergeCell ref="E1:G2"/>
    <mergeCell ref="A3:B3"/>
    <mergeCell ref="A4:B4"/>
    <mergeCell ref="A5:B5"/>
    <mergeCell ref="A33:B33"/>
  </mergeCells>
  <phoneticPr fontId="46" type="noConversion"/>
  <hyperlinks>
    <hyperlink ref="A1" location="'résultat analytique'!A1" display="Résultats 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&amp;L&amp;"-,Gras"&amp;16FFSB
RESPONSABLE : B. CHENE</oddHeader>
    <oddFooter>&amp;C&amp;"-,Gras"&amp;14TRESORERIE GENERALE / CONTROLE DE GESTION&amp;R&amp;"-,Gras"&amp;12&amp;D
JPV</oddFooter>
  </headerFooter>
  <ignoredErrors>
    <ignoredError sqref="L22 L34 I23 J15:K15 L29" formulaRange="1"/>
    <ignoredError sqref="L30" formula="1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E33"/>
  <sheetViews>
    <sheetView workbookViewId="0">
      <pane ySplit="3" topLeftCell="A5" activePane="bottomLeft" state="frozen"/>
      <selection pane="bottomLeft" activeCell="B3" sqref="B3"/>
    </sheetView>
  </sheetViews>
  <sheetFormatPr baseColWidth="10" defaultRowHeight="15" x14ac:dyDescent="0.25"/>
  <cols>
    <col min="1" max="1" width="11.140625" customWidth="1"/>
    <col min="2" max="2" width="39.42578125" customWidth="1"/>
    <col min="3" max="5" width="15.7109375" customWidth="1"/>
  </cols>
  <sheetData>
    <row r="2" spans="1:5" ht="15.75" thickBot="1" x14ac:dyDescent="0.3"/>
    <row r="3" spans="1:5" ht="40.5" thickTop="1" thickBot="1" x14ac:dyDescent="0.35">
      <c r="A3" s="1262"/>
      <c r="B3" s="1263" t="s">
        <v>438</v>
      </c>
      <c r="C3" s="385" t="s">
        <v>1145</v>
      </c>
      <c r="D3" s="671" t="s">
        <v>1147</v>
      </c>
      <c r="E3" s="268" t="s">
        <v>442</v>
      </c>
    </row>
    <row r="4" spans="1:5" s="152" customFormat="1" ht="33.75" customHeight="1" thickTop="1" x14ac:dyDescent="0.25">
      <c r="A4" s="1264"/>
      <c r="B4" s="341" t="s">
        <v>0</v>
      </c>
      <c r="C4" s="521"/>
      <c r="D4" s="725"/>
      <c r="E4" s="557"/>
    </row>
    <row r="5" spans="1:5" ht="17.25" x14ac:dyDescent="0.3">
      <c r="A5" s="1265">
        <v>2560611</v>
      </c>
      <c r="B5" s="110" t="s">
        <v>309</v>
      </c>
      <c r="C5" s="500">
        <v>82000</v>
      </c>
      <c r="D5" s="726"/>
      <c r="E5" s="551">
        <f t="shared" ref="E5:E10" si="0">D5-C5</f>
        <v>-82000</v>
      </c>
    </row>
    <row r="6" spans="1:5" ht="17.25" x14ac:dyDescent="0.3">
      <c r="A6" s="1265">
        <v>2560612</v>
      </c>
      <c r="B6" s="110" t="s">
        <v>310</v>
      </c>
      <c r="C6" s="500">
        <v>50000</v>
      </c>
      <c r="D6" s="726"/>
      <c r="E6" s="551">
        <f t="shared" si="0"/>
        <v>-50000</v>
      </c>
    </row>
    <row r="7" spans="1:5" ht="17.25" x14ac:dyDescent="0.3">
      <c r="A7" s="1265">
        <v>2560613</v>
      </c>
      <c r="B7" s="110" t="s">
        <v>311</v>
      </c>
      <c r="C7" s="500">
        <v>2000</v>
      </c>
      <c r="D7" s="726"/>
      <c r="E7" s="551">
        <f t="shared" si="0"/>
        <v>-2000</v>
      </c>
    </row>
    <row r="8" spans="1:5" ht="17.25" x14ac:dyDescent="0.3">
      <c r="A8" s="1265">
        <v>2560621</v>
      </c>
      <c r="B8" s="110" t="s">
        <v>312</v>
      </c>
      <c r="C8" s="500">
        <v>11000</v>
      </c>
      <c r="D8" s="726"/>
      <c r="E8" s="551">
        <f t="shared" si="0"/>
        <v>-11000</v>
      </c>
    </row>
    <row r="9" spans="1:5" ht="18" thickBot="1" x14ac:dyDescent="0.35">
      <c r="A9" s="1266"/>
      <c r="B9" s="110" t="s">
        <v>313</v>
      </c>
      <c r="C9" s="500">
        <v>20410</v>
      </c>
      <c r="D9" s="726"/>
      <c r="E9" s="551">
        <f t="shared" si="0"/>
        <v>-20410</v>
      </c>
    </row>
    <row r="10" spans="1:5" ht="21" x14ac:dyDescent="0.25">
      <c r="A10" s="14"/>
      <c r="B10" s="341" t="s">
        <v>7</v>
      </c>
      <c r="C10" s="522">
        <f>SUM(C5:C9)</f>
        <v>165410</v>
      </c>
      <c r="D10" s="727">
        <f>SUM(D5:D9)</f>
        <v>0</v>
      </c>
      <c r="E10" s="558">
        <f t="shared" si="0"/>
        <v>-165410</v>
      </c>
    </row>
    <row r="11" spans="1:5" ht="5.0999999999999996" customHeight="1" x14ac:dyDescent="0.3">
      <c r="A11" s="1267"/>
      <c r="B11" s="111"/>
      <c r="C11" s="302"/>
      <c r="D11" s="302"/>
      <c r="E11" s="302"/>
    </row>
    <row r="12" spans="1:5" ht="21" x14ac:dyDescent="0.35">
      <c r="A12" s="1515" t="s">
        <v>314</v>
      </c>
      <c r="B12" s="1516"/>
      <c r="C12" s="523"/>
      <c r="D12" s="728"/>
      <c r="E12" s="559"/>
    </row>
    <row r="13" spans="1:5" ht="17.25" x14ac:dyDescent="0.3">
      <c r="A13" s="1265">
        <v>2560711</v>
      </c>
      <c r="B13" s="110" t="s">
        <v>315</v>
      </c>
      <c r="C13" s="500">
        <v>83000</v>
      </c>
      <c r="D13" s="726"/>
      <c r="E13" s="551">
        <f t="shared" ref="E13:E21" si="1">D13-C13</f>
        <v>-83000</v>
      </c>
    </row>
    <row r="14" spans="1:5" ht="17.25" x14ac:dyDescent="0.3">
      <c r="A14" s="1265">
        <v>2560712</v>
      </c>
      <c r="B14" s="110" t="s">
        <v>1048</v>
      </c>
      <c r="C14" s="500">
        <v>38000</v>
      </c>
      <c r="D14" s="726"/>
      <c r="E14" s="551">
        <f t="shared" si="1"/>
        <v>-38000</v>
      </c>
    </row>
    <row r="15" spans="1:5" ht="17.25" x14ac:dyDescent="0.3">
      <c r="A15" s="1265">
        <v>2560713</v>
      </c>
      <c r="B15" s="110" t="s">
        <v>317</v>
      </c>
      <c r="C15" s="500">
        <v>20000</v>
      </c>
      <c r="D15" s="726"/>
      <c r="E15" s="551">
        <f>D15-C15</f>
        <v>-20000</v>
      </c>
    </row>
    <row r="16" spans="1:5" ht="17.25" x14ac:dyDescent="0.3">
      <c r="A16" s="1265">
        <v>2560714</v>
      </c>
      <c r="B16" s="110" t="s">
        <v>318</v>
      </c>
      <c r="C16" s="500">
        <v>8000</v>
      </c>
      <c r="D16" s="726"/>
      <c r="E16" s="718">
        <f>D16-C16</f>
        <v>-8000</v>
      </c>
    </row>
    <row r="17" spans="1:5" ht="17.25" x14ac:dyDescent="0.3">
      <c r="A17" s="1265">
        <v>2560716</v>
      </c>
      <c r="B17" s="110" t="s">
        <v>68</v>
      </c>
      <c r="C17" s="500">
        <v>6000</v>
      </c>
      <c r="D17" s="726"/>
      <c r="E17" s="718">
        <f t="shared" si="1"/>
        <v>-6000</v>
      </c>
    </row>
    <row r="18" spans="1:5" ht="17.25" x14ac:dyDescent="0.3">
      <c r="A18" s="1265"/>
      <c r="B18" s="110" t="s">
        <v>316</v>
      </c>
      <c r="C18" s="500"/>
      <c r="D18" s="726"/>
      <c r="E18" s="718">
        <f>D18-C18</f>
        <v>0</v>
      </c>
    </row>
    <row r="19" spans="1:5" ht="17.25" x14ac:dyDescent="0.3">
      <c r="A19" s="1265"/>
      <c r="B19" s="110" t="s">
        <v>20</v>
      </c>
      <c r="C19" s="500"/>
      <c r="D19" s="726"/>
      <c r="E19" s="718">
        <f t="shared" si="1"/>
        <v>0</v>
      </c>
    </row>
    <row r="20" spans="1:5" ht="17.25" x14ac:dyDescent="0.3">
      <c r="A20" s="1265"/>
      <c r="B20" s="110" t="s">
        <v>321</v>
      </c>
      <c r="C20" s="500"/>
      <c r="D20" s="726"/>
      <c r="E20" s="718">
        <f>D20-C20</f>
        <v>0</v>
      </c>
    </row>
    <row r="21" spans="1:5" ht="17.25" x14ac:dyDescent="0.3">
      <c r="A21" s="1265">
        <v>2560792</v>
      </c>
      <c r="B21" s="110" t="s">
        <v>320</v>
      </c>
      <c r="C21" s="500">
        <v>1000</v>
      </c>
      <c r="D21" s="726"/>
      <c r="E21" s="718">
        <f t="shared" si="1"/>
        <v>-1000</v>
      </c>
    </row>
    <row r="22" spans="1:5" ht="18" thickBot="1" x14ac:dyDescent="0.35">
      <c r="A22" s="1265">
        <v>2560795</v>
      </c>
      <c r="B22" s="110" t="s">
        <v>319</v>
      </c>
      <c r="C22" s="500">
        <v>3000</v>
      </c>
      <c r="D22" s="726"/>
      <c r="E22" s="551">
        <f>D22-C22</f>
        <v>-3000</v>
      </c>
    </row>
    <row r="23" spans="1:5" ht="21.75" thickTop="1" x14ac:dyDescent="0.25">
      <c r="A23" s="14"/>
      <c r="B23" s="341" t="s">
        <v>322</v>
      </c>
      <c r="C23" s="524">
        <f>SUM(C13:C22)</f>
        <v>159000</v>
      </c>
      <c r="D23" s="729">
        <f>SUM(D13:D22)</f>
        <v>0</v>
      </c>
      <c r="E23" s="493">
        <f>D23-C23</f>
        <v>-159000</v>
      </c>
    </row>
    <row r="24" spans="1:5" ht="5.0999999999999996" customHeight="1" thickBot="1" x14ac:dyDescent="0.35">
      <c r="A24" s="1267"/>
      <c r="B24" s="112"/>
      <c r="C24" s="303"/>
      <c r="D24" s="1059"/>
      <c r="E24" s="560"/>
    </row>
    <row r="25" spans="1:5" ht="36.75" customHeight="1" thickTop="1" thickBot="1" x14ac:dyDescent="0.3">
      <c r="A25" s="1260" t="s">
        <v>323</v>
      </c>
      <c r="B25" s="1261"/>
      <c r="C25" s="1268">
        <f>C10-C23</f>
        <v>6410</v>
      </c>
      <c r="D25" s="1269">
        <f>D10-D23</f>
        <v>0</v>
      </c>
      <c r="E25" s="1270">
        <f>D25-C25</f>
        <v>-6410</v>
      </c>
    </row>
    <row r="26" spans="1:5" ht="15.75" customHeight="1" thickTop="1" x14ac:dyDescent="0.25">
      <c r="A26" s="341"/>
      <c r="B26" s="341"/>
      <c r="C26" s="660"/>
      <c r="D26" s="661"/>
      <c r="E26" s="661"/>
    </row>
    <row r="27" spans="1:5" x14ac:dyDescent="0.25">
      <c r="A27" s="92"/>
      <c r="B27" s="92"/>
      <c r="C27" s="304"/>
      <c r="D27" s="304"/>
      <c r="E27" s="304"/>
    </row>
    <row r="28" spans="1:5" ht="15" customHeight="1" x14ac:dyDescent="0.3">
      <c r="A28" s="159"/>
      <c r="B28" s="159"/>
      <c r="C28" s="305"/>
      <c r="D28" s="306"/>
      <c r="E28" s="306"/>
    </row>
    <row r="29" spans="1:5" ht="15.75" customHeight="1" x14ac:dyDescent="0.3">
      <c r="A29" s="173"/>
      <c r="B29" s="177"/>
      <c r="C29" s="307"/>
      <c r="D29" s="305"/>
      <c r="E29" s="305"/>
    </row>
    <row r="30" spans="1:5" ht="18.75" x14ac:dyDescent="0.3">
      <c r="A30" s="173"/>
      <c r="B30" s="177"/>
      <c r="C30" s="307"/>
      <c r="D30" s="305"/>
      <c r="E30" s="305"/>
    </row>
    <row r="31" spans="1:5" ht="18.75" x14ac:dyDescent="0.3">
      <c r="A31" s="173"/>
      <c r="B31" s="177"/>
      <c r="C31" s="307"/>
      <c r="D31" s="305"/>
      <c r="E31" s="305"/>
    </row>
    <row r="32" spans="1:5" x14ac:dyDescent="0.25">
      <c r="A32" s="159"/>
      <c r="B32" s="159"/>
      <c r="C32" s="305"/>
      <c r="D32" s="305"/>
      <c r="E32" s="305"/>
    </row>
    <row r="33" spans="1:5" x14ac:dyDescent="0.25">
      <c r="A33" s="159"/>
      <c r="B33" s="159"/>
      <c r="C33" s="305"/>
      <c r="D33" s="305"/>
      <c r="E33" s="305"/>
    </row>
  </sheetData>
  <mergeCells count="1">
    <mergeCell ref="A12:B12"/>
  </mergeCells>
  <hyperlinks>
    <hyperlink ref="B3" location="'résultat analytique 2'!A1" display="Résultats 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&amp;L&amp;"-,Gras"&amp;14&amp;UFFSB&amp;"-,Normal"&amp;11&amp;U
&amp;"-,Gras"&amp;14&amp;URESPONSABLE : B.CHENE&amp;C&amp;"-,Gras"&amp;14 25-SBM&amp;R&amp;"-,Gras"&amp;12CONTROLE DE GESTION</oddHeader>
    <oddFooter>&amp;L&amp;"-,Gras"code :25606&amp;C&amp;"-,Gras"TRESORERIE/CONTROLE DE GESTION&amp;R&amp;D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7"/>
  <sheetViews>
    <sheetView workbookViewId="0">
      <pane ySplit="1" topLeftCell="A35" activePane="bottomLeft" state="frozen"/>
      <selection pane="bottomLeft" activeCell="B1" sqref="B1"/>
    </sheetView>
  </sheetViews>
  <sheetFormatPr baseColWidth="10" defaultRowHeight="15" x14ac:dyDescent="0.25"/>
  <cols>
    <col min="1" max="1" width="12.28515625" customWidth="1"/>
    <col min="4" max="4" width="29.5703125" customWidth="1"/>
    <col min="5" max="5" width="16.28515625" customWidth="1"/>
    <col min="6" max="6" width="16.28515625" style="142" customWidth="1"/>
    <col min="7" max="7" width="14" style="305" customWidth="1"/>
  </cols>
  <sheetData>
    <row r="1" spans="1:8" ht="66" customHeight="1" thickTop="1" thickBot="1" x14ac:dyDescent="0.3">
      <c r="B1" s="378" t="s">
        <v>436</v>
      </c>
      <c r="E1" s="385" t="s">
        <v>1145</v>
      </c>
      <c r="F1" s="889" t="s">
        <v>1151</v>
      </c>
      <c r="G1" s="883" t="s">
        <v>442</v>
      </c>
      <c r="H1" s="618" t="s">
        <v>428</v>
      </c>
    </row>
    <row r="2" spans="1:8" ht="21" thickTop="1" thickBot="1" x14ac:dyDescent="0.35">
      <c r="A2" s="1517" t="s">
        <v>940</v>
      </c>
      <c r="B2" s="1517"/>
      <c r="C2" s="1517"/>
      <c r="D2" s="199"/>
      <c r="E2" s="530">
        <f>SUM(E3:E10)</f>
        <v>10400</v>
      </c>
      <c r="F2" s="959">
        <f>SUM(F3:F10)</f>
        <v>0</v>
      </c>
      <c r="G2" s="960">
        <f>SUM(E2-F2)</f>
        <v>10400</v>
      </c>
      <c r="H2" s="1351">
        <f>SUM(H3:H10)</f>
        <v>16000</v>
      </c>
    </row>
    <row r="3" spans="1:8" ht="20.25" thickTop="1" x14ac:dyDescent="0.3">
      <c r="A3" s="30">
        <v>260101</v>
      </c>
      <c r="B3" s="31" t="s">
        <v>941</v>
      </c>
      <c r="C3" s="31"/>
      <c r="D3" s="31"/>
      <c r="E3" s="497">
        <v>4000</v>
      </c>
      <c r="F3" s="947"/>
      <c r="G3" s="1050">
        <f t="shared" ref="G3:G45" si="0">SUM(E3-F3)</f>
        <v>4000</v>
      </c>
      <c r="H3" s="1259">
        <v>6500</v>
      </c>
    </row>
    <row r="4" spans="1:8" ht="19.5" x14ac:dyDescent="0.3">
      <c r="A4" s="30">
        <v>260102</v>
      </c>
      <c r="B4" s="31" t="s">
        <v>1093</v>
      </c>
      <c r="C4" s="31"/>
      <c r="D4" s="31"/>
      <c r="E4" s="497">
        <v>2500</v>
      </c>
      <c r="F4" s="947"/>
      <c r="G4" s="1050">
        <f t="shared" si="0"/>
        <v>2500</v>
      </c>
      <c r="H4" s="1259">
        <v>5000</v>
      </c>
    </row>
    <row r="5" spans="1:8" ht="19.5" x14ac:dyDescent="0.3">
      <c r="A5" s="30">
        <v>260103</v>
      </c>
      <c r="B5" s="31" t="s">
        <v>1095</v>
      </c>
      <c r="C5" s="31"/>
      <c r="D5" s="31"/>
      <c r="E5" s="497">
        <v>700</v>
      </c>
      <c r="F5" s="947"/>
      <c r="G5" s="1050"/>
      <c r="H5" s="1259">
        <v>1000</v>
      </c>
    </row>
    <row r="6" spans="1:8" ht="19.5" x14ac:dyDescent="0.3">
      <c r="A6" s="30">
        <v>260104</v>
      </c>
      <c r="B6" s="31" t="s">
        <v>1094</v>
      </c>
      <c r="C6" s="31"/>
      <c r="D6" s="31"/>
      <c r="E6" s="497">
        <v>1200</v>
      </c>
      <c r="F6" s="947"/>
      <c r="G6" s="1050">
        <f t="shared" si="0"/>
        <v>1200</v>
      </c>
      <c r="H6" s="1259">
        <v>1500</v>
      </c>
    </row>
    <row r="7" spans="1:8" ht="19.5" x14ac:dyDescent="0.3">
      <c r="A7" s="30">
        <v>260105</v>
      </c>
      <c r="B7" s="31" t="s">
        <v>1096</v>
      </c>
      <c r="C7" s="31"/>
      <c r="D7" s="31"/>
      <c r="E7" s="497"/>
      <c r="F7" s="947"/>
      <c r="G7" s="1050">
        <f t="shared" si="0"/>
        <v>0</v>
      </c>
      <c r="H7" s="1259"/>
    </row>
    <row r="8" spans="1:8" ht="19.5" x14ac:dyDescent="0.3">
      <c r="A8" s="30">
        <v>260106</v>
      </c>
      <c r="B8" s="31" t="s">
        <v>1097</v>
      </c>
      <c r="C8" s="31"/>
      <c r="D8" s="31"/>
      <c r="E8" s="497"/>
      <c r="F8" s="947"/>
      <c r="G8" s="1050">
        <f t="shared" si="0"/>
        <v>0</v>
      </c>
      <c r="H8" s="1259"/>
    </row>
    <row r="9" spans="1:8" ht="19.5" x14ac:dyDescent="0.3">
      <c r="A9" s="30">
        <v>260107</v>
      </c>
      <c r="B9" s="31" t="s">
        <v>942</v>
      </c>
      <c r="C9" s="31"/>
      <c r="D9" s="31"/>
      <c r="E9" s="497">
        <v>2000</v>
      </c>
      <c r="F9" s="947"/>
      <c r="G9" s="1050">
        <f t="shared" si="0"/>
        <v>2000</v>
      </c>
      <c r="H9" s="1259">
        <v>2000</v>
      </c>
    </row>
    <row r="10" spans="1:8" ht="20.25" thickBot="1" x14ac:dyDescent="0.35">
      <c r="A10" s="30">
        <v>260108</v>
      </c>
      <c r="B10" s="31" t="s">
        <v>1098</v>
      </c>
      <c r="C10" s="31"/>
      <c r="D10" s="31"/>
      <c r="E10" s="497"/>
      <c r="F10" s="947"/>
      <c r="G10" s="1050">
        <f t="shared" si="0"/>
        <v>0</v>
      </c>
      <c r="H10" s="823"/>
    </row>
    <row r="11" spans="1:8" ht="21.75" thickTop="1" thickBot="1" x14ac:dyDescent="0.45">
      <c r="A11" s="7" t="s">
        <v>943</v>
      </c>
      <c r="E11" s="528">
        <f>SUM(E12:E18)</f>
        <v>2500</v>
      </c>
      <c r="F11" s="961">
        <f>SUM(F12:F18)</f>
        <v>0</v>
      </c>
      <c r="G11" s="960">
        <f t="shared" si="0"/>
        <v>2500</v>
      </c>
      <c r="H11" s="1352"/>
    </row>
    <row r="12" spans="1:8" ht="20.25" thickTop="1" x14ac:dyDescent="0.3">
      <c r="A12" s="819">
        <v>260201</v>
      </c>
      <c r="B12" s="34" t="s">
        <v>1100</v>
      </c>
      <c r="C12" s="44"/>
      <c r="D12" s="44"/>
      <c r="E12" s="584">
        <v>0</v>
      </c>
      <c r="F12" s="947"/>
      <c r="G12" s="1050">
        <f t="shared" si="0"/>
        <v>0</v>
      </c>
      <c r="H12" s="823"/>
    </row>
    <row r="13" spans="1:8" ht="19.5" x14ac:dyDescent="0.3">
      <c r="A13" s="819">
        <v>260202</v>
      </c>
      <c r="B13" s="34" t="s">
        <v>1099</v>
      </c>
      <c r="C13" s="44"/>
      <c r="D13" s="44"/>
      <c r="E13" s="584">
        <v>1500</v>
      </c>
      <c r="F13" s="947">
        <v>0</v>
      </c>
      <c r="G13" s="1050">
        <f t="shared" si="0"/>
        <v>1500</v>
      </c>
      <c r="H13" s="823"/>
    </row>
    <row r="14" spans="1:8" ht="19.5" x14ac:dyDescent="0.3">
      <c r="A14" s="819">
        <v>260203</v>
      </c>
      <c r="B14" s="34" t="s">
        <v>944</v>
      </c>
      <c r="C14" s="44"/>
      <c r="D14" s="44"/>
      <c r="E14" s="584">
        <v>500</v>
      </c>
      <c r="F14" s="947">
        <v>0</v>
      </c>
      <c r="G14" s="1050">
        <f t="shared" si="0"/>
        <v>500</v>
      </c>
      <c r="H14" s="823"/>
    </row>
    <row r="15" spans="1:8" ht="19.5" x14ac:dyDescent="0.3">
      <c r="A15" s="819">
        <v>260204</v>
      </c>
      <c r="B15" s="34" t="s">
        <v>945</v>
      </c>
      <c r="C15" s="44"/>
      <c r="D15" s="44"/>
      <c r="E15" s="584"/>
      <c r="F15" s="947">
        <v>0</v>
      </c>
      <c r="G15" s="1050">
        <f t="shared" si="0"/>
        <v>0</v>
      </c>
      <c r="H15" s="823"/>
    </row>
    <row r="16" spans="1:8" ht="19.5" x14ac:dyDescent="0.3">
      <c r="A16" s="819">
        <v>260205</v>
      </c>
      <c r="B16" s="34" t="s">
        <v>946</v>
      </c>
      <c r="C16" s="44"/>
      <c r="D16" s="44"/>
      <c r="E16" s="584"/>
      <c r="F16" s="947"/>
      <c r="G16" s="1050">
        <f t="shared" si="0"/>
        <v>0</v>
      </c>
      <c r="H16" s="823"/>
    </row>
    <row r="17" spans="1:8" ht="19.5" x14ac:dyDescent="0.3">
      <c r="A17" s="819">
        <v>260206</v>
      </c>
      <c r="B17" s="57" t="s">
        <v>947</v>
      </c>
      <c r="C17" s="44"/>
      <c r="D17" s="44"/>
      <c r="E17" s="584">
        <v>500</v>
      </c>
      <c r="F17" s="947"/>
      <c r="G17" s="1050">
        <f t="shared" si="0"/>
        <v>500</v>
      </c>
      <c r="H17" s="823"/>
    </row>
    <row r="18" spans="1:8" ht="20.25" thickBot="1" x14ac:dyDescent="0.35">
      <c r="A18" s="52"/>
      <c r="B18" s="44"/>
      <c r="C18" s="44"/>
      <c r="D18" s="44"/>
      <c r="E18" s="584"/>
      <c r="F18" s="947"/>
      <c r="G18" s="1050">
        <f t="shared" si="0"/>
        <v>0</v>
      </c>
      <c r="H18" s="823"/>
    </row>
    <row r="19" spans="1:8" ht="21" thickTop="1" thickBot="1" x14ac:dyDescent="0.3">
      <c r="A19" s="290" t="s">
        <v>948</v>
      </c>
      <c r="B19" s="151"/>
      <c r="C19" s="151"/>
      <c r="D19" s="151"/>
      <c r="E19" s="529">
        <f>SUM(E20:E26)</f>
        <v>3000</v>
      </c>
      <c r="F19" s="962">
        <f>SUM(F20:F27)</f>
        <v>0</v>
      </c>
      <c r="G19" s="960">
        <f t="shared" si="0"/>
        <v>3000</v>
      </c>
      <c r="H19" s="1351">
        <f>SUM(H20:H27)</f>
        <v>0</v>
      </c>
    </row>
    <row r="20" spans="1:8" ht="20.25" thickTop="1" x14ac:dyDescent="0.3">
      <c r="A20" s="791">
        <v>260301</v>
      </c>
      <c r="B20" s="792" t="s">
        <v>949</v>
      </c>
      <c r="C20" s="153"/>
      <c r="D20" s="153"/>
      <c r="E20" s="497"/>
      <c r="F20" s="963"/>
      <c r="G20" s="1049"/>
      <c r="H20" s="823"/>
    </row>
    <row r="21" spans="1:8" ht="19.5" x14ac:dyDescent="0.3">
      <c r="A21" s="791">
        <v>260302</v>
      </c>
      <c r="B21" s="792" t="s">
        <v>1101</v>
      </c>
      <c r="C21" s="153"/>
      <c r="D21" s="153"/>
      <c r="E21" s="497"/>
      <c r="F21" s="965"/>
      <c r="G21" s="1050">
        <f t="shared" si="0"/>
        <v>0</v>
      </c>
      <c r="H21" s="1259"/>
    </row>
    <row r="22" spans="1:8" ht="19.5" x14ac:dyDescent="0.3">
      <c r="A22" s="791">
        <v>260303</v>
      </c>
      <c r="B22" s="152" t="s">
        <v>1102</v>
      </c>
      <c r="C22" s="152"/>
      <c r="D22" s="152"/>
      <c r="E22" s="584">
        <v>750</v>
      </c>
      <c r="F22" s="964"/>
      <c r="G22" s="1050">
        <f t="shared" si="0"/>
        <v>750</v>
      </c>
      <c r="H22" s="1259">
        <v>0</v>
      </c>
    </row>
    <row r="23" spans="1:8" ht="19.5" x14ac:dyDescent="0.3">
      <c r="A23" s="791">
        <v>260304</v>
      </c>
      <c r="B23" s="792" t="s">
        <v>1103</v>
      </c>
      <c r="C23" s="152"/>
      <c r="D23" s="152"/>
      <c r="E23" s="584">
        <v>750</v>
      </c>
      <c r="F23" s="964"/>
      <c r="G23" s="1050">
        <f t="shared" si="0"/>
        <v>750</v>
      </c>
      <c r="H23" s="1259">
        <v>0</v>
      </c>
    </row>
    <row r="24" spans="1:8" ht="19.5" x14ac:dyDescent="0.3">
      <c r="A24" s="791">
        <v>260305</v>
      </c>
      <c r="B24" s="152" t="s">
        <v>1104</v>
      </c>
      <c r="C24" s="152"/>
      <c r="D24" s="152"/>
      <c r="E24" s="584">
        <v>750</v>
      </c>
      <c r="F24" s="964"/>
      <c r="G24" s="1050">
        <f t="shared" si="0"/>
        <v>750</v>
      </c>
      <c r="H24" s="1259">
        <v>0</v>
      </c>
    </row>
    <row r="25" spans="1:8" ht="19.5" x14ac:dyDescent="0.3">
      <c r="A25" s="791">
        <v>260306</v>
      </c>
      <c r="B25" s="152" t="s">
        <v>1105</v>
      </c>
      <c r="C25" s="152"/>
      <c r="D25" s="152"/>
      <c r="E25" s="584"/>
      <c r="F25" s="964"/>
      <c r="G25" s="1050">
        <f t="shared" si="0"/>
        <v>0</v>
      </c>
      <c r="H25" s="823"/>
    </row>
    <row r="26" spans="1:8" ht="19.5" x14ac:dyDescent="0.3">
      <c r="A26" s="791">
        <v>260307</v>
      </c>
      <c r="B26" s="152" t="s">
        <v>1106</v>
      </c>
      <c r="C26" s="152"/>
      <c r="D26" s="152"/>
      <c r="E26" s="584">
        <v>750</v>
      </c>
      <c r="F26" s="964"/>
      <c r="G26" s="1050">
        <f t="shared" si="0"/>
        <v>750</v>
      </c>
      <c r="H26" s="823"/>
    </row>
    <row r="27" spans="1:8" ht="20.25" thickBot="1" x14ac:dyDescent="0.35">
      <c r="A27" s="791"/>
      <c r="B27" s="152"/>
      <c r="C27" s="152"/>
      <c r="D27" s="152"/>
      <c r="E27" s="584"/>
      <c r="F27" s="964"/>
      <c r="G27" s="1050">
        <f t="shared" si="0"/>
        <v>0</v>
      </c>
      <c r="H27" s="823"/>
    </row>
    <row r="28" spans="1:8" ht="21" thickTop="1" thickBot="1" x14ac:dyDescent="0.35">
      <c r="A28" s="820" t="s">
        <v>950</v>
      </c>
      <c r="B28" s="153"/>
      <c r="C28" s="153"/>
      <c r="D28" s="153"/>
      <c r="E28" s="460">
        <f>SUM(E29:E37)</f>
        <v>3000</v>
      </c>
      <c r="F28" s="346">
        <f>SUM(F29:F37)</f>
        <v>0</v>
      </c>
      <c r="G28" s="960">
        <f t="shared" si="0"/>
        <v>3000</v>
      </c>
      <c r="H28" s="1350">
        <f>SUM(H29:H37)</f>
        <v>2500</v>
      </c>
    </row>
    <row r="29" spans="1:8" ht="20.25" thickTop="1" x14ac:dyDescent="0.3">
      <c r="A29" s="791">
        <v>260401</v>
      </c>
      <c r="B29" s="792" t="s">
        <v>1107</v>
      </c>
      <c r="C29" s="792"/>
      <c r="D29" s="792"/>
      <c r="E29" s="497">
        <v>0</v>
      </c>
      <c r="F29" s="965"/>
      <c r="G29" s="1051">
        <f t="shared" si="0"/>
        <v>0</v>
      </c>
      <c r="H29" s="823">
        <v>0</v>
      </c>
    </row>
    <row r="30" spans="1:8" ht="19.5" x14ac:dyDescent="0.3">
      <c r="A30" s="791">
        <v>260402</v>
      </c>
      <c r="B30" s="792" t="s">
        <v>951</v>
      </c>
      <c r="C30" s="792"/>
      <c r="D30" s="792"/>
      <c r="E30" s="601">
        <v>0</v>
      </c>
      <c r="F30" s="965"/>
      <c r="G30" s="1050">
        <f t="shared" si="0"/>
        <v>0</v>
      </c>
      <c r="H30" s="823"/>
    </row>
    <row r="31" spans="1:8" ht="19.5" x14ac:dyDescent="0.3">
      <c r="A31" s="791">
        <v>260403</v>
      </c>
      <c r="B31" s="821" t="s">
        <v>952</v>
      </c>
      <c r="C31" s="821"/>
      <c r="D31" s="821"/>
      <c r="E31" s="584">
        <v>0</v>
      </c>
      <c r="F31" s="964"/>
      <c r="G31" s="1050">
        <f t="shared" si="0"/>
        <v>0</v>
      </c>
      <c r="H31" s="823"/>
    </row>
    <row r="32" spans="1:8" ht="19.5" x14ac:dyDescent="0.3">
      <c r="A32" s="791">
        <v>260404</v>
      </c>
      <c r="B32" s="821" t="s">
        <v>953</v>
      </c>
      <c r="C32" s="821"/>
      <c r="D32" s="821"/>
      <c r="E32" s="584">
        <v>1500</v>
      </c>
      <c r="F32" s="964"/>
      <c r="G32" s="1050">
        <f t="shared" si="0"/>
        <v>1500</v>
      </c>
      <c r="H32" s="1259">
        <v>1500</v>
      </c>
    </row>
    <row r="33" spans="1:15" ht="19.5" x14ac:dyDescent="0.3">
      <c r="A33" s="791">
        <v>260405</v>
      </c>
      <c r="B33" s="792" t="s">
        <v>1108</v>
      </c>
      <c r="C33" s="792"/>
      <c r="D33" s="792"/>
      <c r="E33" s="497"/>
      <c r="F33" s="963"/>
      <c r="G33" s="1050">
        <f t="shared" si="0"/>
        <v>0</v>
      </c>
      <c r="H33" s="1259"/>
    </row>
    <row r="34" spans="1:15" ht="19.5" x14ac:dyDescent="0.3">
      <c r="A34" s="791">
        <v>260406</v>
      </c>
      <c r="B34" s="397" t="s">
        <v>954</v>
      </c>
      <c r="C34" s="792"/>
      <c r="D34" s="792"/>
      <c r="E34" s="584"/>
      <c r="F34" s="966"/>
      <c r="G34" s="1050">
        <f t="shared" si="0"/>
        <v>0</v>
      </c>
      <c r="H34" s="1259"/>
    </row>
    <row r="35" spans="1:15" ht="19.5" x14ac:dyDescent="0.3">
      <c r="A35" s="791">
        <v>260407</v>
      </c>
      <c r="B35" s="792" t="s">
        <v>1109</v>
      </c>
      <c r="C35" s="792"/>
      <c r="D35" s="792"/>
      <c r="E35" s="497">
        <v>1500</v>
      </c>
      <c r="F35" s="965"/>
      <c r="G35" s="1050">
        <f t="shared" si="0"/>
        <v>1500</v>
      </c>
      <c r="H35" s="1259">
        <v>1000</v>
      </c>
    </row>
    <row r="36" spans="1:15" ht="19.5" x14ac:dyDescent="0.3">
      <c r="A36" s="791">
        <v>260408</v>
      </c>
      <c r="B36" s="822" t="s">
        <v>955</v>
      </c>
      <c r="C36" s="792"/>
      <c r="D36" s="792"/>
      <c r="E36" s="497">
        <v>0</v>
      </c>
      <c r="F36" s="963"/>
      <c r="G36" s="1050">
        <f t="shared" si="0"/>
        <v>0</v>
      </c>
      <c r="H36" s="823"/>
    </row>
    <row r="37" spans="1:15" ht="20.25" thickBot="1" x14ac:dyDescent="0.35">
      <c r="A37" s="155"/>
      <c r="B37" s="289"/>
      <c r="C37" s="153"/>
      <c r="D37" s="153"/>
      <c r="E37" s="497">
        <v>0</v>
      </c>
      <c r="F37" s="963"/>
      <c r="G37" s="1052">
        <f t="shared" si="0"/>
        <v>0</v>
      </c>
      <c r="H37" s="823"/>
      <c r="O37" s="449"/>
    </row>
    <row r="38" spans="1:15" ht="21" thickTop="1" thickBot="1" x14ac:dyDescent="0.35">
      <c r="A38" s="1518" t="s">
        <v>956</v>
      </c>
      <c r="B38" s="1518"/>
      <c r="C38" s="1518"/>
      <c r="D38" s="1519"/>
      <c r="E38" s="561">
        <f>SUM(E39:E44)</f>
        <v>12350</v>
      </c>
      <c r="F38" s="967">
        <f>SUM(F40:F44)</f>
        <v>0</v>
      </c>
      <c r="G38" s="960">
        <f t="shared" si="0"/>
        <v>12350</v>
      </c>
      <c r="H38" s="1351">
        <f>SUM(H39:H44)</f>
        <v>2000</v>
      </c>
    </row>
    <row r="39" spans="1:15" ht="21" thickTop="1" x14ac:dyDescent="0.4">
      <c r="A39" s="157"/>
      <c r="B39" s="250"/>
      <c r="C39" s="251"/>
      <c r="D39" s="251"/>
      <c r="E39" s="602"/>
      <c r="F39" s="968"/>
      <c r="G39" s="1049">
        <f t="shared" si="0"/>
        <v>0</v>
      </c>
      <c r="H39" s="823"/>
    </row>
    <row r="40" spans="1:15" ht="20.25" x14ac:dyDescent="0.4">
      <c r="A40" s="157">
        <v>260501</v>
      </c>
      <c r="B40" s="250" t="s">
        <v>957</v>
      </c>
      <c r="C40" s="251"/>
      <c r="D40" s="251"/>
      <c r="E40" s="602">
        <v>4000</v>
      </c>
      <c r="F40" s="105">
        <v>0</v>
      </c>
      <c r="G40" s="1050">
        <f t="shared" si="0"/>
        <v>4000</v>
      </c>
      <c r="H40" s="823"/>
    </row>
    <row r="41" spans="1:15" ht="20.25" x14ac:dyDescent="0.4">
      <c r="A41" s="157">
        <v>260502</v>
      </c>
      <c r="B41" s="250" t="s">
        <v>1110</v>
      </c>
      <c r="C41" s="251"/>
      <c r="D41" s="251"/>
      <c r="E41" s="602">
        <v>6600</v>
      </c>
      <c r="F41" s="105"/>
      <c r="G41" s="1050">
        <f t="shared" si="0"/>
        <v>6600</v>
      </c>
      <c r="H41" s="1259">
        <v>2000</v>
      </c>
    </row>
    <row r="42" spans="1:15" ht="20.25" x14ac:dyDescent="0.4">
      <c r="A42" s="157">
        <v>260503</v>
      </c>
      <c r="B42" s="250" t="s">
        <v>1124</v>
      </c>
      <c r="C42" s="251"/>
      <c r="D42" s="251"/>
      <c r="E42" s="602"/>
      <c r="F42" s="105"/>
      <c r="G42" s="1050">
        <f t="shared" si="0"/>
        <v>0</v>
      </c>
      <c r="H42" s="823"/>
    </row>
    <row r="43" spans="1:15" ht="20.25" x14ac:dyDescent="0.4">
      <c r="A43" s="157">
        <v>260504</v>
      </c>
      <c r="B43" s="250" t="s">
        <v>1091</v>
      </c>
      <c r="C43" s="251"/>
      <c r="D43" s="251"/>
      <c r="E43" s="602">
        <v>1000</v>
      </c>
      <c r="F43" s="105"/>
      <c r="G43" s="1050">
        <f t="shared" si="0"/>
        <v>1000</v>
      </c>
      <c r="H43" s="823"/>
    </row>
    <row r="44" spans="1:15" ht="21" thickBot="1" x14ac:dyDescent="0.45">
      <c r="A44" s="157">
        <v>260505</v>
      </c>
      <c r="B44" s="250" t="s">
        <v>1092</v>
      </c>
      <c r="C44" s="251"/>
      <c r="D44" s="251"/>
      <c r="E44" s="602">
        <v>750</v>
      </c>
      <c r="F44" s="105"/>
      <c r="G44" s="1050">
        <f t="shared" si="0"/>
        <v>750</v>
      </c>
      <c r="H44" s="823"/>
    </row>
    <row r="45" spans="1:15" ht="37.5" customHeight="1" thickTop="1" thickBot="1" x14ac:dyDescent="0.3">
      <c r="A45" s="1520" t="s">
        <v>859</v>
      </c>
      <c r="B45" s="1521"/>
      <c r="C45" s="1521"/>
      <c r="D45" s="1521"/>
      <c r="E45" s="662">
        <f>SUM(E38,E28,E19,E11,E2)</f>
        <v>31250</v>
      </c>
      <c r="F45" s="969">
        <f>+F2+F11+F19+F28+F38</f>
        <v>0</v>
      </c>
      <c r="G45" s="960">
        <f t="shared" si="0"/>
        <v>31250</v>
      </c>
      <c r="H45" s="1349">
        <f>SUM(H2,H19,H28,H38)</f>
        <v>20500</v>
      </c>
    </row>
    <row r="46" spans="1:15" ht="20.100000000000001" customHeight="1" thickTop="1" x14ac:dyDescent="0.3">
      <c r="D46" s="810" t="s">
        <v>1192</v>
      </c>
      <c r="E46" s="536"/>
    </row>
    <row r="47" spans="1:15" ht="20.100000000000001" customHeight="1" x14ac:dyDescent="0.3">
      <c r="D47" s="810" t="s">
        <v>1181</v>
      </c>
      <c r="E47" s="811"/>
    </row>
  </sheetData>
  <mergeCells count="3">
    <mergeCell ref="A2:C2"/>
    <mergeCell ref="A38:D38"/>
    <mergeCell ref="A45:D45"/>
  </mergeCells>
  <hyperlinks>
    <hyperlink ref="B1" location="'résultat analytique 2'!A1" display=" Résultats A"/>
  </hyperlinks>
  <pageMargins left="0.11811023622047245" right="0.11811023622047245" top="0.59055118110236227" bottom="0.15748031496062992" header="0.31496062992125984" footer="0.31496062992125984"/>
  <pageSetup paperSize="9" scale="75" orientation="portrait" r:id="rId1"/>
  <headerFooter>
    <oddHeader>&amp;L&amp;"-,Gras"&amp;14FFSB
&amp;URESPONSABLE : D. DA COSTA&amp;C&amp;"-,Gras"&amp;14 26-FORMATION&amp;R&amp;"-,Gras"&amp;12CONTROLE DE GESTION</oddHeader>
    <oddFooter>&amp;L&amp;"-,Gras"code 26&amp;C&amp;"-,Gras"TRESORERIE/CONTROLE DE GESTION&amp;R
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4"/>
  <sheetViews>
    <sheetView workbookViewId="0"/>
  </sheetViews>
  <sheetFormatPr baseColWidth="10" defaultRowHeight="15" x14ac:dyDescent="0.25"/>
  <cols>
    <col min="5" max="5" width="12.85546875" customWidth="1"/>
  </cols>
  <sheetData>
    <row r="1" spans="1:6" ht="18.75" x14ac:dyDescent="0.3">
      <c r="A1" s="362" t="e">
        <f>SUM(#REF!)</f>
        <v>#REF!</v>
      </c>
    </row>
    <row r="3" spans="1:6" ht="18.75" x14ac:dyDescent="0.3">
      <c r="B3" s="536" t="s">
        <v>1193</v>
      </c>
    </row>
    <row r="5" spans="1:6" x14ac:dyDescent="0.25">
      <c r="B5" s="449" t="s">
        <v>1125</v>
      </c>
      <c r="D5">
        <v>10000</v>
      </c>
      <c r="F5" s="449"/>
    </row>
    <row r="6" spans="1:6" x14ac:dyDescent="0.25">
      <c r="B6" s="449" t="s">
        <v>1126</v>
      </c>
      <c r="D6">
        <v>10000</v>
      </c>
      <c r="F6" s="449"/>
    </row>
    <row r="7" spans="1:6" x14ac:dyDescent="0.25">
      <c r="B7" s="449" t="s">
        <v>1127</v>
      </c>
      <c r="D7">
        <v>10000</v>
      </c>
      <c r="F7" s="449"/>
    </row>
    <row r="8" spans="1:6" x14ac:dyDescent="0.25">
      <c r="B8" s="449" t="s">
        <v>1111</v>
      </c>
      <c r="D8">
        <v>20000</v>
      </c>
      <c r="F8" s="449"/>
    </row>
    <row r="9" spans="1:6" ht="18.75" x14ac:dyDescent="0.3">
      <c r="F9" s="536">
        <f>SUM(F5:F8)</f>
        <v>0</v>
      </c>
    </row>
    <row r="10" spans="1:6" x14ac:dyDescent="0.25">
      <c r="D10">
        <f>SUM(D5:D9)</f>
        <v>50000</v>
      </c>
      <c r="F10" t="s">
        <v>39</v>
      </c>
    </row>
    <row r="14" spans="1:6" x14ac:dyDescent="0.25">
      <c r="F14" t="s">
        <v>39</v>
      </c>
    </row>
  </sheetData>
  <phoneticPr fontId="46" type="noConversion"/>
  <hyperlinks>
    <hyperlink ref="A1" location="'résultat analytique 2'!A1" display="'résultat analytique 2'!A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52"/>
  <sheetViews>
    <sheetView zoomScaleNormal="100" workbookViewId="0">
      <pane ySplit="1" topLeftCell="A14" activePane="bottomLeft" state="frozen"/>
      <selection pane="bottomLeft"/>
    </sheetView>
  </sheetViews>
  <sheetFormatPr baseColWidth="10" defaultRowHeight="15" x14ac:dyDescent="0.25"/>
  <cols>
    <col min="1" max="1" width="3.140625" customWidth="1"/>
    <col min="2" max="2" width="11.5703125" customWidth="1"/>
    <col min="3" max="3" width="6.7109375" customWidth="1"/>
    <col min="4" max="4" width="7.85546875" customWidth="1"/>
    <col min="5" max="5" width="8.85546875" customWidth="1"/>
    <col min="6" max="8" width="7.42578125" customWidth="1"/>
    <col min="9" max="10" width="14.7109375" style="142" customWidth="1"/>
    <col min="11" max="11" width="14.7109375" style="159" customWidth="1"/>
    <col min="12" max="12" width="11.42578125" style="1" customWidth="1"/>
    <col min="13" max="13" width="7.7109375" bestFit="1" customWidth="1"/>
    <col min="14" max="14" width="12.5703125" bestFit="1" customWidth="1"/>
  </cols>
  <sheetData>
    <row r="1" spans="1:15" ht="30" customHeight="1" thickTop="1" thickBot="1" x14ac:dyDescent="0.35">
      <c r="A1" s="358" t="s">
        <v>1190</v>
      </c>
      <c r="B1" s="79"/>
      <c r="C1" s="79"/>
      <c r="D1" s="79"/>
      <c r="E1" s="258" t="s">
        <v>39</v>
      </c>
      <c r="F1" s="258"/>
      <c r="G1" s="258"/>
      <c r="H1" s="258"/>
      <c r="I1" s="980" t="s">
        <v>1145</v>
      </c>
      <c r="J1" s="896" t="s">
        <v>1149</v>
      </c>
      <c r="K1" s="685" t="s">
        <v>1164</v>
      </c>
      <c r="L1" s="1373" t="s">
        <v>869</v>
      </c>
      <c r="M1" s="1374"/>
      <c r="N1" s="1375"/>
    </row>
    <row r="2" spans="1:15" ht="18.75" customHeight="1" thickBot="1" x14ac:dyDescent="0.35">
      <c r="A2" s="371"/>
      <c r="B2" s="2"/>
      <c r="C2" s="802" t="s">
        <v>867</v>
      </c>
      <c r="D2" s="683" t="s">
        <v>867</v>
      </c>
      <c r="E2" s="803" t="s">
        <v>867</v>
      </c>
      <c r="F2" s="1252" t="s">
        <v>867</v>
      </c>
      <c r="G2" s="1252" t="s">
        <v>867</v>
      </c>
      <c r="H2" s="1252" t="s">
        <v>867</v>
      </c>
      <c r="I2" s="1323"/>
      <c r="J2" s="1324"/>
      <c r="K2" s="730">
        <f>SUM(I2:J2)</f>
        <v>0</v>
      </c>
      <c r="L2" s="261" t="s">
        <v>39</v>
      </c>
      <c r="M2" s="261"/>
      <c r="N2" s="159"/>
    </row>
    <row r="3" spans="1:15" ht="20.100000000000001" customHeight="1" thickBot="1" x14ac:dyDescent="0.3">
      <c r="A3" s="370"/>
      <c r="B3" s="2"/>
      <c r="C3" s="255">
        <v>2011</v>
      </c>
      <c r="D3" s="256">
        <v>2012</v>
      </c>
      <c r="E3" s="804">
        <v>2013</v>
      </c>
      <c r="F3" s="1253">
        <v>2014</v>
      </c>
      <c r="G3" s="1253">
        <v>2015</v>
      </c>
      <c r="H3" s="1253">
        <v>2016</v>
      </c>
      <c r="I3" s="981"/>
      <c r="J3" s="977"/>
      <c r="K3" s="314"/>
      <c r="L3" s="1376" t="s">
        <v>1148</v>
      </c>
      <c r="M3" s="1377"/>
      <c r="N3" s="1378"/>
      <c r="O3" s="135"/>
    </row>
    <row r="4" spans="1:15" ht="20.100000000000001" customHeight="1" thickTop="1" thickBot="1" x14ac:dyDescent="0.3">
      <c r="A4" s="14"/>
      <c r="B4" s="2"/>
      <c r="C4" s="127"/>
      <c r="D4" s="128"/>
      <c r="E4" s="805"/>
      <c r="F4" s="1254"/>
      <c r="G4" s="1254"/>
      <c r="H4" s="1254"/>
      <c r="I4" s="376"/>
      <c r="J4" s="672"/>
      <c r="K4" s="160"/>
      <c r="L4" s="759" t="s">
        <v>358</v>
      </c>
      <c r="M4" s="760" t="s">
        <v>416</v>
      </c>
      <c r="N4" s="760" t="s">
        <v>417</v>
      </c>
      <c r="O4" s="135"/>
    </row>
    <row r="5" spans="1:15" ht="20.100000000000001" customHeight="1" thickTop="1" x14ac:dyDescent="0.25">
      <c r="A5" s="369"/>
      <c r="B5" s="2" t="s">
        <v>1156</v>
      </c>
      <c r="C5" s="130">
        <v>1499</v>
      </c>
      <c r="D5" s="131">
        <v>1301</v>
      </c>
      <c r="E5" s="806">
        <v>1362</v>
      </c>
      <c r="F5" s="1255">
        <v>1306</v>
      </c>
      <c r="G5" s="1255">
        <v>1317</v>
      </c>
      <c r="H5" s="1255"/>
      <c r="I5" s="1320">
        <f>$N$5</f>
        <v>94858</v>
      </c>
      <c r="J5" s="672">
        <v>0</v>
      </c>
      <c r="K5" s="253">
        <f t="shared" ref="K5:K14" si="0">J5-I5</f>
        <v>-94858</v>
      </c>
      <c r="L5" s="755">
        <v>1103</v>
      </c>
      <c r="M5" s="738">
        <v>86</v>
      </c>
      <c r="N5" s="1257">
        <f>L5*M5</f>
        <v>94858</v>
      </c>
      <c r="O5" s="136"/>
    </row>
    <row r="6" spans="1:15" ht="20.100000000000001" customHeight="1" x14ac:dyDescent="0.25">
      <c r="A6" s="369"/>
      <c r="B6" s="2" t="s">
        <v>1157</v>
      </c>
      <c r="C6" s="127">
        <v>58</v>
      </c>
      <c r="D6" s="131">
        <v>157</v>
      </c>
      <c r="E6" s="805">
        <v>194</v>
      </c>
      <c r="F6" s="1254">
        <v>178</v>
      </c>
      <c r="G6" s="1254">
        <v>255</v>
      </c>
      <c r="H6" s="1254"/>
      <c r="I6" s="386">
        <f>$N$6</f>
        <v>14552.9</v>
      </c>
      <c r="J6" s="672"/>
      <c r="K6" s="253">
        <f t="shared" si="0"/>
        <v>-14552.9</v>
      </c>
      <c r="L6" s="754">
        <v>269</v>
      </c>
      <c r="M6" s="738">
        <v>54.1</v>
      </c>
      <c r="N6" s="1258">
        <f t="shared" ref="N6:N14" si="1">L6*M6</f>
        <v>14552.9</v>
      </c>
      <c r="O6" s="136"/>
    </row>
    <row r="7" spans="1:15" ht="20.100000000000001" customHeight="1" x14ac:dyDescent="0.25">
      <c r="A7" s="369"/>
      <c r="B7" s="2" t="s">
        <v>1158</v>
      </c>
      <c r="C7" s="130">
        <v>7287</v>
      </c>
      <c r="D7" s="131">
        <v>7421</v>
      </c>
      <c r="E7" s="806">
        <v>7231</v>
      </c>
      <c r="F7" s="1255">
        <v>6949</v>
      </c>
      <c r="G7" s="1255">
        <v>6683</v>
      </c>
      <c r="H7" s="1255"/>
      <c r="I7" s="386">
        <f>$N$7</f>
        <v>232086.90000000002</v>
      </c>
      <c r="J7" s="672"/>
      <c r="K7" s="253">
        <f t="shared" si="0"/>
        <v>-232086.90000000002</v>
      </c>
      <c r="L7" s="755">
        <v>6429</v>
      </c>
      <c r="M7" s="738">
        <v>36.1</v>
      </c>
      <c r="N7" s="1258">
        <f t="shared" si="1"/>
        <v>232086.90000000002</v>
      </c>
      <c r="O7" s="136"/>
    </row>
    <row r="8" spans="1:15" ht="20.100000000000001" customHeight="1" x14ac:dyDescent="0.25">
      <c r="A8" s="369"/>
      <c r="B8" s="2" t="s">
        <v>1159</v>
      </c>
      <c r="C8" s="292">
        <v>41615</v>
      </c>
      <c r="D8" s="131">
        <v>39600</v>
      </c>
      <c r="E8" s="806">
        <v>37656</v>
      </c>
      <c r="F8" s="1255">
        <v>36024</v>
      </c>
      <c r="G8" s="1255">
        <v>34674</v>
      </c>
      <c r="H8" s="1255"/>
      <c r="I8" s="386">
        <f>$N$8</f>
        <v>989400</v>
      </c>
      <c r="J8" s="672"/>
      <c r="K8" s="253">
        <f t="shared" si="0"/>
        <v>-989400</v>
      </c>
      <c r="L8" s="755">
        <v>34000</v>
      </c>
      <c r="M8" s="738">
        <v>29.1</v>
      </c>
      <c r="N8" s="1258">
        <f>L8*M8</f>
        <v>989400</v>
      </c>
      <c r="O8" s="136"/>
    </row>
    <row r="9" spans="1:15" ht="20.100000000000001" customHeight="1" x14ac:dyDescent="0.25">
      <c r="A9" s="369"/>
      <c r="B9" s="23">
        <v>-18</v>
      </c>
      <c r="C9" s="127">
        <v>768</v>
      </c>
      <c r="D9" s="131">
        <v>761</v>
      </c>
      <c r="E9" s="763">
        <v>682</v>
      </c>
      <c r="F9" s="1256">
        <v>590</v>
      </c>
      <c r="G9" s="1256">
        <v>544</v>
      </c>
      <c r="H9" s="1256"/>
      <c r="I9" s="386">
        <f>$N$9</f>
        <v>15124.800000000001</v>
      </c>
      <c r="J9" s="672"/>
      <c r="K9" s="253">
        <f t="shared" si="0"/>
        <v>-15124.800000000001</v>
      </c>
      <c r="L9" s="756">
        <v>548</v>
      </c>
      <c r="M9" s="738">
        <v>27.6</v>
      </c>
      <c r="N9" s="1258">
        <f t="shared" si="1"/>
        <v>15124.800000000001</v>
      </c>
      <c r="O9" s="136"/>
    </row>
    <row r="10" spans="1:15" ht="20.100000000000001" customHeight="1" x14ac:dyDescent="0.25">
      <c r="A10" s="369"/>
      <c r="B10" s="23">
        <v>-15</v>
      </c>
      <c r="C10" s="127">
        <v>501</v>
      </c>
      <c r="D10" s="131">
        <v>513</v>
      </c>
      <c r="E10" s="763">
        <v>461</v>
      </c>
      <c r="F10" s="1256">
        <v>435</v>
      </c>
      <c r="G10" s="1256">
        <v>448</v>
      </c>
      <c r="H10" s="1256"/>
      <c r="I10" s="386">
        <f>$N$10</f>
        <v>10488</v>
      </c>
      <c r="J10" s="672"/>
      <c r="K10" s="253">
        <f t="shared" si="0"/>
        <v>-10488</v>
      </c>
      <c r="L10" s="756">
        <v>380</v>
      </c>
      <c r="M10" s="738">
        <v>27.6</v>
      </c>
      <c r="N10" s="1258">
        <f t="shared" si="1"/>
        <v>10488</v>
      </c>
    </row>
    <row r="11" spans="1:15" ht="20.100000000000001" customHeight="1" x14ac:dyDescent="0.25">
      <c r="A11" s="369"/>
      <c r="B11" s="23">
        <v>-13</v>
      </c>
      <c r="C11" s="127">
        <v>540</v>
      </c>
      <c r="D11" s="131">
        <v>527</v>
      </c>
      <c r="E11" s="763">
        <v>552</v>
      </c>
      <c r="F11" s="1256">
        <v>467</v>
      </c>
      <c r="G11" s="1256">
        <v>400</v>
      </c>
      <c r="H11" s="1256"/>
      <c r="I11" s="386">
        <f>$N$11</f>
        <v>6740.8</v>
      </c>
      <c r="J11" s="672"/>
      <c r="K11" s="253">
        <f t="shared" si="0"/>
        <v>-6740.8</v>
      </c>
      <c r="L11" s="756">
        <v>383</v>
      </c>
      <c r="M11" s="738">
        <v>17.600000000000001</v>
      </c>
      <c r="N11" s="1258">
        <f t="shared" si="1"/>
        <v>6740.8</v>
      </c>
    </row>
    <row r="12" spans="1:15" ht="20.100000000000001" customHeight="1" x14ac:dyDescent="0.25">
      <c r="A12" s="369"/>
      <c r="B12" s="23">
        <v>-11</v>
      </c>
      <c r="C12" s="127">
        <v>551</v>
      </c>
      <c r="D12" s="131">
        <v>488</v>
      </c>
      <c r="E12" s="806">
        <v>515</v>
      </c>
      <c r="F12" s="1255">
        <v>509</v>
      </c>
      <c r="G12" s="1255">
        <v>461</v>
      </c>
      <c r="H12" s="1255"/>
      <c r="I12" s="386">
        <f>$N$12</f>
        <v>6142.4000000000005</v>
      </c>
      <c r="J12" s="672"/>
      <c r="K12" s="253">
        <f t="shared" si="0"/>
        <v>-6142.4000000000005</v>
      </c>
      <c r="L12" s="755">
        <v>349</v>
      </c>
      <c r="M12" s="738">
        <v>17.600000000000001</v>
      </c>
      <c r="N12" s="1258">
        <f t="shared" si="1"/>
        <v>6142.4000000000005</v>
      </c>
    </row>
    <row r="13" spans="1:15" ht="20.100000000000001" customHeight="1" x14ac:dyDescent="0.25">
      <c r="A13" s="369"/>
      <c r="B13" s="23">
        <v>-9</v>
      </c>
      <c r="C13" s="127">
        <v>309</v>
      </c>
      <c r="D13" s="131">
        <v>324</v>
      </c>
      <c r="E13" s="805">
        <v>289</v>
      </c>
      <c r="F13" s="1254">
        <v>303</v>
      </c>
      <c r="G13" s="1254">
        <v>238</v>
      </c>
      <c r="H13" s="1254"/>
      <c r="I13" s="386">
        <f>$N$13</f>
        <v>4276.8</v>
      </c>
      <c r="J13" s="672"/>
      <c r="K13" s="253">
        <f t="shared" si="0"/>
        <v>-4276.8</v>
      </c>
      <c r="L13" s="754">
        <v>243</v>
      </c>
      <c r="M13" s="738">
        <v>17.600000000000001</v>
      </c>
      <c r="N13" s="1258">
        <f t="shared" si="1"/>
        <v>4276.8</v>
      </c>
    </row>
    <row r="14" spans="1:15" ht="20.100000000000001" customHeight="1" thickBot="1" x14ac:dyDescent="0.3">
      <c r="A14" s="739"/>
      <c r="B14" s="740"/>
      <c r="C14" s="127"/>
      <c r="D14" s="131"/>
      <c r="E14" s="806">
        <v>450</v>
      </c>
      <c r="F14" s="1255">
        <v>632</v>
      </c>
      <c r="G14" s="1255">
        <v>0</v>
      </c>
      <c r="H14" s="1255"/>
      <c r="I14" s="386">
        <v>0</v>
      </c>
      <c r="J14" s="672"/>
      <c r="K14" s="253">
        <f t="shared" si="0"/>
        <v>0</v>
      </c>
      <c r="L14" s="755">
        <v>0</v>
      </c>
      <c r="M14" s="739">
        <v>20</v>
      </c>
      <c r="N14" s="828">
        <f t="shared" si="1"/>
        <v>0</v>
      </c>
    </row>
    <row r="15" spans="1:15" ht="20.100000000000001" customHeight="1" thickTop="1" thickBot="1" x14ac:dyDescent="0.3">
      <c r="A15" s="369"/>
      <c r="B15" s="2"/>
      <c r="C15" s="291">
        <f>SUM(C5:C13)</f>
        <v>53128</v>
      </c>
      <c r="D15" s="612">
        <f>SUM(D5:D13)</f>
        <v>51092</v>
      </c>
      <c r="E15" s="807">
        <f>SUM(E5:E14)</f>
        <v>49392</v>
      </c>
      <c r="F15" s="807">
        <f>SUM(F5:F14)</f>
        <v>47393</v>
      </c>
      <c r="G15" s="807">
        <f>SUM(G5:G14)</f>
        <v>45020</v>
      </c>
      <c r="H15" s="807">
        <f>SUM(H5:H14)</f>
        <v>0</v>
      </c>
      <c r="I15" s="386"/>
      <c r="J15" s="672"/>
      <c r="K15" s="253"/>
      <c r="L15" s="761">
        <f>SUM(L5:L14)</f>
        <v>43704</v>
      </c>
      <c r="M15" s="262">
        <f>N15/L15</f>
        <v>31.431232839099398</v>
      </c>
      <c r="N15" s="829">
        <f>SUM(N5:N14)</f>
        <v>1373670.6</v>
      </c>
    </row>
    <row r="16" spans="1:15" ht="20.100000000000001" customHeight="1" x14ac:dyDescent="0.25">
      <c r="A16" s="369"/>
      <c r="B16" s="94" t="s">
        <v>341</v>
      </c>
      <c r="C16" s="130">
        <v>353</v>
      </c>
      <c r="D16" s="131">
        <v>545</v>
      </c>
      <c r="E16" s="806">
        <v>603</v>
      </c>
      <c r="F16" s="1255">
        <v>563</v>
      </c>
      <c r="G16" s="1255">
        <v>718</v>
      </c>
      <c r="H16" s="1255"/>
      <c r="I16" s="386">
        <f>$N$16</f>
        <v>10755</v>
      </c>
      <c r="J16" s="672"/>
      <c r="K16" s="253">
        <f>J16-I16</f>
        <v>-10755</v>
      </c>
      <c r="L16" s="755">
        <v>717</v>
      </c>
      <c r="M16" s="259">
        <v>15</v>
      </c>
      <c r="N16" s="828">
        <f>L16*M16</f>
        <v>10755</v>
      </c>
    </row>
    <row r="17" spans="1:19" ht="20.100000000000001" customHeight="1" thickBot="1" x14ac:dyDescent="0.3">
      <c r="A17" s="562"/>
      <c r="B17" s="94" t="s">
        <v>342</v>
      </c>
      <c r="C17" s="130">
        <v>6380</v>
      </c>
      <c r="D17" s="131">
        <v>6361</v>
      </c>
      <c r="E17" s="806">
        <v>6254</v>
      </c>
      <c r="F17" s="1255">
        <v>6375</v>
      </c>
      <c r="G17" s="1255">
        <v>6374</v>
      </c>
      <c r="H17" s="1255"/>
      <c r="I17" s="1320">
        <f>$N$17</f>
        <v>61780</v>
      </c>
      <c r="J17" s="672"/>
      <c r="K17" s="253">
        <f>J17-I17</f>
        <v>-61780</v>
      </c>
      <c r="L17" s="755">
        <v>6178</v>
      </c>
      <c r="M17" s="260">
        <v>10</v>
      </c>
      <c r="N17" s="828">
        <f>L17*M17</f>
        <v>61780</v>
      </c>
    </row>
    <row r="18" spans="1:19" ht="20.100000000000001" customHeight="1" thickTop="1" thickBot="1" x14ac:dyDescent="0.3">
      <c r="A18" s="1335" t="s">
        <v>415</v>
      </c>
      <c r="B18" s="94"/>
      <c r="C18" s="291">
        <f t="shared" ref="C18:H18" si="2">SUM(C15:C17)</f>
        <v>59861</v>
      </c>
      <c r="D18" s="684">
        <f t="shared" si="2"/>
        <v>57998</v>
      </c>
      <c r="E18" s="1331">
        <f t="shared" si="2"/>
        <v>56249</v>
      </c>
      <c r="F18" s="1331">
        <f t="shared" si="2"/>
        <v>54331</v>
      </c>
      <c r="G18" s="1331">
        <f t="shared" si="2"/>
        <v>52112</v>
      </c>
      <c r="H18" s="1331">
        <f t="shared" si="2"/>
        <v>0</v>
      </c>
      <c r="I18" s="386">
        <f>SUM(I5:I17)</f>
        <v>1446205.6</v>
      </c>
      <c r="J18" s="672"/>
      <c r="K18" s="253">
        <f>SUM(K5:K17)</f>
        <v>-1446205.6</v>
      </c>
      <c r="L18" s="762">
        <f>SUM(L15:L17)</f>
        <v>50599</v>
      </c>
      <c r="M18" s="578">
        <f>N18/L18</f>
        <v>28.581703195715331</v>
      </c>
      <c r="N18" s="830">
        <f>SUM(N15:N17)</f>
        <v>1446205.6</v>
      </c>
    </row>
    <row r="19" spans="1:19" ht="20.100000000000001" customHeight="1" thickTop="1" thickBot="1" x14ac:dyDescent="0.3">
      <c r="A19" s="1379"/>
      <c r="B19" s="1380"/>
      <c r="C19" s="1332" t="s">
        <v>343</v>
      </c>
      <c r="D19" s="2"/>
      <c r="E19" s="2">
        <v>3070423</v>
      </c>
      <c r="F19" s="1310"/>
      <c r="G19" s="1310"/>
      <c r="H19" s="1310"/>
      <c r="I19" s="1272">
        <v>24200</v>
      </c>
      <c r="J19" s="672">
        <f>SUM(J5:J18)</f>
        <v>0</v>
      </c>
      <c r="K19" s="253">
        <f>SUM(J19-I19)</f>
        <v>-24200</v>
      </c>
      <c r="L19" s="763"/>
      <c r="M19" s="257"/>
      <c r="N19" s="831"/>
    </row>
    <row r="20" spans="1:19" ht="20.100000000000001" customHeight="1" thickTop="1" thickBot="1" x14ac:dyDescent="0.3">
      <c r="A20" s="1330" t="s">
        <v>1166</v>
      </c>
      <c r="B20" s="2"/>
      <c r="C20" s="1334" t="s">
        <v>1165</v>
      </c>
      <c r="D20" s="1334"/>
      <c r="E20" s="1334"/>
      <c r="F20" s="132"/>
      <c r="G20" s="132"/>
      <c r="H20" s="132"/>
      <c r="I20" s="1363">
        <f>$N$20</f>
        <v>-20410</v>
      </c>
      <c r="J20" s="1329">
        <v>0</v>
      </c>
      <c r="K20" s="253">
        <f>SUM(J20-I20)</f>
        <v>20410</v>
      </c>
      <c r="L20" s="1346">
        <v>40820</v>
      </c>
      <c r="M20" s="577">
        <v>0.5</v>
      </c>
      <c r="N20" s="1321">
        <f>SUM(-L20*M20)</f>
        <v>-20410</v>
      </c>
    </row>
    <row r="21" spans="1:19" ht="21" customHeight="1" thickTop="1" thickBot="1" x14ac:dyDescent="0.35">
      <c r="A21" s="129"/>
      <c r="B21" s="2"/>
      <c r="C21" s="2"/>
      <c r="D21" s="2"/>
      <c r="E21" s="1333" t="s">
        <v>1163</v>
      </c>
      <c r="F21" s="2"/>
      <c r="G21" s="2"/>
      <c r="H21" s="2"/>
      <c r="I21" s="1325">
        <f>SUM(I18:I20)</f>
        <v>1449995.6</v>
      </c>
      <c r="J21" s="1327">
        <v>0</v>
      </c>
      <c r="K21" s="1328">
        <f>SUM(K18:K20)</f>
        <v>-1449995.6</v>
      </c>
      <c r="L21" s="12"/>
      <c r="N21" s="11"/>
      <c r="S21" s="1321">
        <f>SUM(Q21*R21)</f>
        <v>0</v>
      </c>
    </row>
    <row r="22" spans="1:19" ht="5.0999999999999996" customHeight="1" thickBot="1" x14ac:dyDescent="0.3">
      <c r="A22" s="1317"/>
      <c r="B22" s="1318"/>
      <c r="C22" s="1318"/>
      <c r="D22" s="1318"/>
      <c r="E22" s="1318"/>
      <c r="F22" s="1318"/>
      <c r="G22" s="1318"/>
      <c r="H22" s="1318"/>
      <c r="I22" s="1312"/>
      <c r="J22" s="1319"/>
      <c r="K22" s="1319"/>
      <c r="L22" s="12"/>
      <c r="N22" s="11"/>
      <c r="P22" s="1326">
        <v>0</v>
      </c>
    </row>
    <row r="23" spans="1:19" ht="20.100000000000001" customHeight="1" thickTop="1" thickBot="1" x14ac:dyDescent="0.35">
      <c r="A23" s="137" t="s">
        <v>344</v>
      </c>
      <c r="B23" s="1337"/>
      <c r="C23" s="2"/>
      <c r="D23" s="2"/>
      <c r="E23" s="2"/>
      <c r="F23" s="2"/>
      <c r="G23" s="2"/>
      <c r="H23" s="2"/>
      <c r="I23" s="1338">
        <f>SUM(I24:I32)</f>
        <v>228250</v>
      </c>
      <c r="J23" s="1339">
        <f>SUM(J24:J32)</f>
        <v>0</v>
      </c>
      <c r="K23" s="807">
        <f>SUM(K24:K32)</f>
        <v>-228250</v>
      </c>
      <c r="L23" s="12" t="s">
        <v>39</v>
      </c>
      <c r="N23" s="757"/>
    </row>
    <row r="24" spans="1:19" ht="20.100000000000001" customHeight="1" thickTop="1" x14ac:dyDescent="0.25">
      <c r="A24" s="129"/>
      <c r="B24" s="2" t="s">
        <v>994</v>
      </c>
      <c r="C24" s="2"/>
      <c r="D24" s="2"/>
      <c r="E24" s="2">
        <v>317041</v>
      </c>
      <c r="F24" s="2"/>
      <c r="G24" s="2"/>
      <c r="H24" s="2"/>
      <c r="I24" s="376">
        <f>'18-19 boutique'!$C$2</f>
        <v>11700</v>
      </c>
      <c r="J24" s="733">
        <f>'18-19 boutique'!$D$2</f>
        <v>0</v>
      </c>
      <c r="K24" s="666">
        <f t="shared" ref="K24:K32" si="3">J24-I24</f>
        <v>-11700</v>
      </c>
      <c r="L24" s="12"/>
      <c r="N24" s="11"/>
    </row>
    <row r="25" spans="1:19" ht="20.100000000000001" customHeight="1" x14ac:dyDescent="0.25">
      <c r="A25" s="129"/>
      <c r="B25" s="2" t="s">
        <v>345</v>
      </c>
      <c r="C25" s="2"/>
      <c r="D25" s="2"/>
      <c r="E25" s="1311">
        <v>3170121</v>
      </c>
      <c r="F25" s="2"/>
      <c r="G25" s="2"/>
      <c r="H25" s="2"/>
      <c r="I25" s="376">
        <v>35000</v>
      </c>
      <c r="J25" s="733">
        <v>0</v>
      </c>
      <c r="K25" s="666">
        <f t="shared" si="3"/>
        <v>-35000</v>
      </c>
      <c r="L25" s="12"/>
      <c r="N25" s="11"/>
    </row>
    <row r="26" spans="1:19" ht="20.100000000000001" customHeight="1" x14ac:dyDescent="0.25">
      <c r="A26" s="129"/>
      <c r="B26" s="2" t="s">
        <v>414</v>
      </c>
      <c r="C26" s="2"/>
      <c r="D26" s="2"/>
      <c r="E26" s="2"/>
      <c r="F26" s="2"/>
      <c r="G26" s="2"/>
      <c r="H26" s="2"/>
      <c r="I26" s="376">
        <v>57750</v>
      </c>
      <c r="J26" s="672">
        <v>0</v>
      </c>
      <c r="K26" s="731">
        <f t="shared" si="3"/>
        <v>-57750</v>
      </c>
      <c r="L26" s="12"/>
      <c r="N26" s="11"/>
    </row>
    <row r="27" spans="1:19" ht="20.100000000000001" customHeight="1" x14ac:dyDescent="0.25">
      <c r="A27" s="129"/>
      <c r="B27" s="2" t="s">
        <v>930</v>
      </c>
      <c r="C27" s="2"/>
      <c r="D27" s="2"/>
      <c r="E27" s="2">
        <v>3170412</v>
      </c>
      <c r="F27" s="2"/>
      <c r="G27" s="2"/>
      <c r="H27" s="2"/>
      <c r="I27" s="376">
        <v>52000</v>
      </c>
      <c r="J27" s="672">
        <v>0</v>
      </c>
      <c r="K27" s="731">
        <f t="shared" si="3"/>
        <v>-52000</v>
      </c>
      <c r="L27" s="12"/>
    </row>
    <row r="28" spans="1:19" ht="20.100000000000001" customHeight="1" x14ac:dyDescent="0.25">
      <c r="A28" s="300"/>
      <c r="B28" s="133" t="s">
        <v>360</v>
      </c>
      <c r="C28" s="2"/>
      <c r="D28" s="2"/>
      <c r="E28" s="133">
        <v>14302331</v>
      </c>
      <c r="F28" s="2"/>
      <c r="G28" s="2"/>
      <c r="H28" s="2"/>
      <c r="I28" s="376">
        <v>0</v>
      </c>
      <c r="J28" s="672">
        <v>0</v>
      </c>
      <c r="K28" s="731">
        <f t="shared" si="3"/>
        <v>0</v>
      </c>
      <c r="L28" s="12"/>
    </row>
    <row r="29" spans="1:19" ht="20.100000000000001" customHeight="1" x14ac:dyDescent="0.25">
      <c r="A29" s="129"/>
      <c r="B29" s="133" t="s">
        <v>357</v>
      </c>
      <c r="C29" s="2"/>
      <c r="D29" s="2"/>
      <c r="E29" s="133">
        <v>3170124</v>
      </c>
      <c r="F29" s="2"/>
      <c r="G29" s="2"/>
      <c r="H29" s="2"/>
      <c r="I29" s="376">
        <v>4500</v>
      </c>
      <c r="J29" s="733">
        <v>0</v>
      </c>
      <c r="K29" s="666">
        <f t="shared" si="3"/>
        <v>-4500</v>
      </c>
      <c r="L29" s="12"/>
    </row>
    <row r="30" spans="1:19" ht="20.100000000000001" customHeight="1" x14ac:dyDescent="0.25">
      <c r="A30" s="129"/>
      <c r="B30" s="2" t="s">
        <v>346</v>
      </c>
      <c r="C30" s="2"/>
      <c r="D30" s="2"/>
      <c r="E30" s="133">
        <v>3170125</v>
      </c>
      <c r="F30" s="2"/>
      <c r="G30" s="2"/>
      <c r="H30" s="2"/>
      <c r="I30" s="376">
        <v>300</v>
      </c>
      <c r="J30" s="672">
        <v>0</v>
      </c>
      <c r="K30" s="731">
        <f t="shared" si="3"/>
        <v>-300</v>
      </c>
      <c r="L30" s="12"/>
    </row>
    <row r="31" spans="1:19" ht="20.100000000000001" customHeight="1" x14ac:dyDescent="0.25">
      <c r="A31" s="129"/>
      <c r="B31" s="2" t="s">
        <v>347</v>
      </c>
      <c r="C31" s="2"/>
      <c r="D31" s="2"/>
      <c r="E31" s="133">
        <v>3170421</v>
      </c>
      <c r="F31" s="2"/>
      <c r="G31" s="2"/>
      <c r="H31" s="2"/>
      <c r="I31" s="376">
        <v>52000</v>
      </c>
      <c r="J31" s="733">
        <v>0</v>
      </c>
      <c r="K31" s="666">
        <f t="shared" si="3"/>
        <v>-52000</v>
      </c>
      <c r="L31" s="12"/>
      <c r="N31" s="11"/>
    </row>
    <row r="32" spans="1:19" ht="20.100000000000001" customHeight="1" x14ac:dyDescent="0.25">
      <c r="A32" s="129"/>
      <c r="B32" s="2" t="s">
        <v>348</v>
      </c>
      <c r="C32" s="2"/>
      <c r="D32" s="2"/>
      <c r="E32" s="133">
        <v>3170422</v>
      </c>
      <c r="F32" s="2"/>
      <c r="G32" s="2"/>
      <c r="H32" s="2"/>
      <c r="I32" s="376">
        <v>15000</v>
      </c>
      <c r="J32" s="733">
        <v>0</v>
      </c>
      <c r="K32" s="666">
        <f t="shared" si="3"/>
        <v>-15000</v>
      </c>
      <c r="L32" s="12"/>
      <c r="N32" s="11"/>
    </row>
    <row r="33" spans="1:14" ht="5.0999999999999996" customHeight="1" x14ac:dyDescent="0.25">
      <c r="A33" s="1315"/>
      <c r="B33" s="1316"/>
      <c r="C33" s="1316"/>
      <c r="D33" s="1316"/>
      <c r="E33" s="1316"/>
      <c r="F33" s="1316"/>
      <c r="G33" s="1316"/>
      <c r="H33" s="1316"/>
      <c r="I33" s="1312"/>
      <c r="J33" s="1313"/>
      <c r="K33" s="1314"/>
      <c r="L33" s="12"/>
      <c r="N33" s="11"/>
    </row>
    <row r="34" spans="1:14" ht="20.100000000000001" customHeight="1" thickBot="1" x14ac:dyDescent="0.3">
      <c r="A34" s="129"/>
      <c r="B34" s="1332" t="s">
        <v>1084</v>
      </c>
      <c r="C34" s="2"/>
      <c r="D34" s="2"/>
      <c r="E34" s="133">
        <v>3170125</v>
      </c>
      <c r="F34" s="2"/>
      <c r="G34" s="2"/>
      <c r="H34" s="2"/>
      <c r="I34" s="982">
        <v>165949</v>
      </c>
      <c r="J34" s="978">
        <v>0</v>
      </c>
      <c r="K34" s="263">
        <f>J34-I34</f>
        <v>-165949</v>
      </c>
      <c r="L34" s="141"/>
      <c r="N34" s="11"/>
    </row>
    <row r="35" spans="1:14" ht="20.100000000000001" customHeight="1" thickTop="1" thickBot="1" x14ac:dyDescent="0.3">
      <c r="A35" s="129"/>
      <c r="B35" s="1336" t="s">
        <v>1186</v>
      </c>
      <c r="C35" s="2"/>
      <c r="D35" s="2"/>
      <c r="E35" s="2"/>
      <c r="F35" s="2"/>
      <c r="G35" s="2"/>
      <c r="H35" s="2"/>
      <c r="I35" s="982">
        <v>25000</v>
      </c>
      <c r="J35" s="840"/>
      <c r="K35" s="263">
        <f>J35-I35</f>
        <v>-25000</v>
      </c>
      <c r="L35" s="141"/>
      <c r="N35" s="11"/>
    </row>
    <row r="36" spans="1:14" ht="20.100000000000001" customHeight="1" thickTop="1" thickBot="1" x14ac:dyDescent="0.3">
      <c r="A36" s="20"/>
      <c r="B36" s="1332" t="s">
        <v>1128</v>
      </c>
      <c r="C36" s="2"/>
      <c r="D36" s="2"/>
      <c r="E36" s="133">
        <v>3370611</v>
      </c>
      <c r="F36" s="2"/>
      <c r="G36" s="2"/>
      <c r="H36" s="2"/>
      <c r="I36" s="983">
        <v>30000</v>
      </c>
      <c r="J36" s="734">
        <v>0</v>
      </c>
      <c r="K36" s="736">
        <f>J36-I36</f>
        <v>-30000</v>
      </c>
      <c r="L36" s="12"/>
    </row>
    <row r="37" spans="1:14" ht="20.100000000000001" customHeight="1" thickTop="1" thickBot="1" x14ac:dyDescent="0.3">
      <c r="A37" s="1036"/>
      <c r="B37" s="1336" t="s">
        <v>995</v>
      </c>
      <c r="C37" s="2"/>
      <c r="D37" s="2"/>
      <c r="E37" s="133">
        <v>819130</v>
      </c>
      <c r="F37" s="2"/>
      <c r="G37" s="2"/>
      <c r="H37" s="2"/>
      <c r="I37" s="983">
        <v>3333</v>
      </c>
      <c r="J37" s="734">
        <f>-'8-sport adapté'!F20</f>
        <v>0</v>
      </c>
      <c r="K37" s="736">
        <f>SUM(J37-I37)</f>
        <v>-3333</v>
      </c>
      <c r="L37" s="12"/>
    </row>
    <row r="38" spans="1:14" ht="20.100000000000001" customHeight="1" thickTop="1" thickBot="1" x14ac:dyDescent="0.3">
      <c r="A38" s="129"/>
      <c r="B38" s="1336" t="s">
        <v>361</v>
      </c>
      <c r="C38" s="2"/>
      <c r="D38" s="2"/>
      <c r="E38" s="2"/>
      <c r="F38" s="2"/>
      <c r="G38" s="2"/>
      <c r="H38" s="2"/>
      <c r="I38" s="983">
        <f>'25- SBM'!$C$10</f>
        <v>165410</v>
      </c>
      <c r="J38" s="734">
        <f>'25- SBM'!$D$10</f>
        <v>0</v>
      </c>
      <c r="K38" s="736">
        <f>J38-I38</f>
        <v>-165410</v>
      </c>
      <c r="L38" s="12"/>
    </row>
    <row r="39" spans="1:14" ht="20.100000000000001" customHeight="1" thickTop="1" thickBot="1" x14ac:dyDescent="0.3">
      <c r="A39" s="129"/>
      <c r="B39" s="1336" t="s">
        <v>362</v>
      </c>
      <c r="C39" s="2"/>
      <c r="D39" s="2"/>
      <c r="E39" s="2"/>
      <c r="F39" s="2"/>
      <c r="G39" s="2"/>
      <c r="H39" s="2"/>
      <c r="I39" s="983">
        <f>'24-super 16'!$E$7</f>
        <v>42000</v>
      </c>
      <c r="J39" s="735">
        <f>+'24-super 16'!F2</f>
        <v>0</v>
      </c>
      <c r="K39" s="737">
        <f>J39-I39</f>
        <v>-42000</v>
      </c>
      <c r="L39" s="12"/>
    </row>
    <row r="40" spans="1:14" ht="24" customHeight="1" thickTop="1" thickBot="1" x14ac:dyDescent="0.35">
      <c r="A40" s="138" t="s">
        <v>363</v>
      </c>
      <c r="B40" s="80"/>
      <c r="C40" s="80"/>
      <c r="D40" s="80"/>
      <c r="E40" s="80"/>
      <c r="F40" s="80"/>
      <c r="G40" s="80"/>
      <c r="H40" s="134"/>
      <c r="I40" s="452">
        <f>SUM(I21,I23,I34,I35,I36,I37,I38,I39)</f>
        <v>2109937.6</v>
      </c>
      <c r="J40" s="855">
        <f>SUM(J2,J23,J34,J35,J36,J37,J38,J39)</f>
        <v>0</v>
      </c>
      <c r="K40" s="1322">
        <f>SUM(K21,K23,K34,K35,K36,K37,K38,K39)</f>
        <v>-2109937.6</v>
      </c>
      <c r="L40" s="445" t="s">
        <v>39</v>
      </c>
    </row>
    <row r="41" spans="1:14" ht="20.100000000000001" customHeight="1" thickTop="1" x14ac:dyDescent="0.3">
      <c r="A41" s="159"/>
      <c r="B41" s="159"/>
      <c r="C41" s="159"/>
      <c r="D41" s="159"/>
      <c r="E41" s="159"/>
      <c r="F41" s="159"/>
      <c r="G41" s="159"/>
      <c r="H41" s="159"/>
      <c r="I41" s="979"/>
      <c r="J41" s="979"/>
      <c r="K41" s="264">
        <f>K40/I40</f>
        <v>-1</v>
      </c>
    </row>
    <row r="42" spans="1:14" ht="20.100000000000001" customHeight="1" x14ac:dyDescent="0.25">
      <c r="A42" s="254"/>
      <c r="B42" s="159"/>
      <c r="C42" s="159"/>
      <c r="D42" s="159"/>
      <c r="E42" s="159"/>
      <c r="F42" s="159"/>
      <c r="G42" s="159"/>
      <c r="H42" s="159"/>
      <c r="I42" s="305"/>
      <c r="J42" s="305"/>
    </row>
    <row r="43" spans="1:14" ht="20.100000000000001" customHeight="1" x14ac:dyDescent="0.25">
      <c r="A43" s="254"/>
      <c r="B43" s="159"/>
      <c r="C43" s="159"/>
      <c r="D43" s="159"/>
      <c r="E43" s="159"/>
      <c r="F43" s="159"/>
      <c r="G43" s="159"/>
      <c r="H43" s="159"/>
      <c r="I43" s="305"/>
      <c r="J43" s="305"/>
    </row>
    <row r="44" spans="1:14" x14ac:dyDescent="0.25">
      <c r="A44" s="254"/>
      <c r="B44" s="159"/>
      <c r="C44" s="159"/>
      <c r="D44" s="159"/>
      <c r="E44" s="159"/>
      <c r="F44" s="159"/>
      <c r="G44" s="159"/>
      <c r="H44" s="159"/>
      <c r="I44" s="305"/>
      <c r="J44" s="305"/>
    </row>
    <row r="46" spans="1:14" x14ac:dyDescent="0.25">
      <c r="E46" s="135"/>
      <c r="F46" s="135"/>
      <c r="G46" s="135"/>
      <c r="H46" s="135"/>
    </row>
    <row r="47" spans="1:14" x14ac:dyDescent="0.25">
      <c r="E47" s="135"/>
      <c r="F47" s="135"/>
      <c r="G47" s="135"/>
      <c r="H47" s="135"/>
    </row>
    <row r="48" spans="1:14" x14ac:dyDescent="0.25">
      <c r="E48" s="136"/>
      <c r="F48" s="136"/>
      <c r="G48" s="136"/>
      <c r="H48" s="136"/>
    </row>
    <row r="49" spans="4:8" x14ac:dyDescent="0.25">
      <c r="E49" s="136"/>
      <c r="F49" s="136"/>
      <c r="G49" s="136"/>
      <c r="H49" s="136"/>
    </row>
    <row r="50" spans="4:8" x14ac:dyDescent="0.25">
      <c r="E50" s="136"/>
      <c r="F50" s="136"/>
      <c r="G50" s="136"/>
      <c r="H50" s="136"/>
    </row>
    <row r="51" spans="4:8" x14ac:dyDescent="0.25">
      <c r="D51" s="15"/>
      <c r="E51" s="136"/>
      <c r="F51" s="136"/>
      <c r="G51" s="136"/>
      <c r="H51" s="136"/>
    </row>
    <row r="52" spans="4:8" x14ac:dyDescent="0.25">
      <c r="D52" s="15"/>
      <c r="E52" s="136"/>
      <c r="F52" s="136"/>
      <c r="G52" s="136"/>
      <c r="H52" s="136"/>
    </row>
  </sheetData>
  <mergeCells count="3">
    <mergeCell ref="L1:N1"/>
    <mergeCell ref="L3:N3"/>
    <mergeCell ref="A19:B19"/>
  </mergeCells>
  <phoneticPr fontId="46" type="noConversion"/>
  <hyperlinks>
    <hyperlink ref="A1" location="'résultat analytique 2'!A1" display="résultat A"/>
  </hyperlinks>
  <pageMargins left="0.70866141732283472" right="0.23622047244094491" top="7.874015748031496E-2" bottom="0.19685039370078741" header="0.15748031496062992" footer="0.15748031496062992"/>
  <pageSetup paperSize="9" scale="70" orientation="landscape" r:id="rId1"/>
  <headerFooter>
    <oddHeader>&amp;L&amp;"-,Gras"&amp;16FFSB&amp;R&amp;"-,Gras"&amp;12JPV</oddHeader>
    <oddFooter xml:space="preserve">&amp;L&amp;"-,Gras"&amp;14Code : 30&amp;C&amp;"-,Gras"&amp;14TRESORERIE GENERALE/CONTROLE DE GESTION&amp;R&amp;"-,Gras"&amp;12
&amp;D
</oddFooter>
  </headerFooter>
  <ignoredErrors>
    <ignoredError sqref="M15:N15" formula="1"/>
  </ignoredError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B1" sqref="B1"/>
    </sheetView>
  </sheetViews>
  <sheetFormatPr baseColWidth="10" defaultRowHeight="15" x14ac:dyDescent="0.25"/>
  <cols>
    <col min="3" max="3" width="22.7109375" customWidth="1"/>
    <col min="4" max="4" width="12.7109375" customWidth="1"/>
    <col min="5" max="6" width="12.7109375" style="142" customWidth="1"/>
    <col min="7" max="7" width="12.7109375" customWidth="1"/>
  </cols>
  <sheetData>
    <row r="1" spans="1:7" ht="39" thickTop="1" thickBot="1" x14ac:dyDescent="0.3">
      <c r="A1">
        <v>0</v>
      </c>
      <c r="B1" s="794" t="s">
        <v>904</v>
      </c>
      <c r="C1" s="795"/>
      <c r="D1" s="971" t="s">
        <v>1150</v>
      </c>
      <c r="E1" s="1053" t="s">
        <v>1149</v>
      </c>
      <c r="F1" s="1057" t="s">
        <v>442</v>
      </c>
      <c r="G1" s="1291" t="s">
        <v>972</v>
      </c>
    </row>
    <row r="2" spans="1:7" ht="17.25" thickTop="1" thickBot="1" x14ac:dyDescent="0.3">
      <c r="D2" s="796"/>
      <c r="E2" s="972"/>
      <c r="F2" s="1056"/>
    </row>
    <row r="3" spans="1:7" ht="20.25" thickTop="1" thickBot="1" x14ac:dyDescent="0.35">
      <c r="A3" s="537" t="s">
        <v>909</v>
      </c>
      <c r="D3" s="970">
        <f>SUM(D5:D12)</f>
        <v>4500</v>
      </c>
      <c r="E3" s="1054">
        <f>SUM(E4:E13)</f>
        <v>0</v>
      </c>
      <c r="F3" s="1058">
        <f>SUM(D3-E3)</f>
        <v>4500</v>
      </c>
      <c r="G3" s="810"/>
    </row>
    <row r="4" spans="1:7" ht="19.5" thickTop="1" x14ac:dyDescent="0.3">
      <c r="D4" s="797"/>
      <c r="E4" s="972"/>
      <c r="F4" s="1056"/>
      <c r="G4" s="810"/>
    </row>
    <row r="5" spans="1:7" ht="18.75" x14ac:dyDescent="0.3">
      <c r="A5" s="20">
        <v>2811</v>
      </c>
      <c r="B5" t="s">
        <v>975</v>
      </c>
      <c r="D5" s="797">
        <v>500</v>
      </c>
      <c r="E5" s="972"/>
      <c r="F5" s="1056">
        <f>SUM(D5-E5)</f>
        <v>500</v>
      </c>
      <c r="G5" s="810"/>
    </row>
    <row r="6" spans="1:7" ht="18.75" x14ac:dyDescent="0.3">
      <c r="A6" s="20">
        <v>2812</v>
      </c>
      <c r="B6" t="s">
        <v>976</v>
      </c>
      <c r="D6" s="797">
        <v>500</v>
      </c>
      <c r="E6" s="972"/>
      <c r="F6" s="1056">
        <f t="shared" ref="F6:F11" si="0">SUM(D6-E6)</f>
        <v>500</v>
      </c>
      <c r="G6" s="810"/>
    </row>
    <row r="7" spans="1:7" ht="18.75" x14ac:dyDescent="0.3">
      <c r="A7" s="20">
        <v>2813</v>
      </c>
      <c r="B7" t="s">
        <v>905</v>
      </c>
      <c r="D7" s="797">
        <v>500</v>
      </c>
      <c r="E7" s="972"/>
      <c r="F7" s="1056">
        <f t="shared" si="0"/>
        <v>500</v>
      </c>
      <c r="G7" s="810"/>
    </row>
    <row r="8" spans="1:7" ht="18.75" x14ac:dyDescent="0.3">
      <c r="A8" s="20">
        <v>2814</v>
      </c>
      <c r="B8" t="s">
        <v>906</v>
      </c>
      <c r="D8" s="797">
        <v>500</v>
      </c>
      <c r="E8" s="972"/>
      <c r="F8" s="1056">
        <f t="shared" si="0"/>
        <v>500</v>
      </c>
      <c r="G8" s="810">
        <v>0</v>
      </c>
    </row>
    <row r="9" spans="1:7" ht="18.75" x14ac:dyDescent="0.3">
      <c r="A9" s="20">
        <v>2815</v>
      </c>
      <c r="B9" s="449" t="s">
        <v>907</v>
      </c>
      <c r="D9" s="797">
        <v>750</v>
      </c>
      <c r="E9" s="972"/>
      <c r="F9" s="1056">
        <f t="shared" si="0"/>
        <v>750</v>
      </c>
      <c r="G9" s="810"/>
    </row>
    <row r="10" spans="1:7" ht="18.75" x14ac:dyDescent="0.3">
      <c r="A10" s="20">
        <v>2816</v>
      </c>
      <c r="B10" s="449" t="s">
        <v>908</v>
      </c>
      <c r="D10" s="797">
        <v>750</v>
      </c>
      <c r="E10" s="972"/>
      <c r="F10" s="1056">
        <f t="shared" si="0"/>
        <v>750</v>
      </c>
      <c r="G10" s="810"/>
    </row>
    <row r="11" spans="1:7" ht="18.75" x14ac:dyDescent="0.3">
      <c r="A11" s="20">
        <v>2817</v>
      </c>
      <c r="B11" s="449" t="s">
        <v>973</v>
      </c>
      <c r="D11" s="797">
        <v>1000</v>
      </c>
      <c r="E11" s="1011"/>
      <c r="F11" s="1056">
        <f t="shared" si="0"/>
        <v>1000</v>
      </c>
      <c r="G11" s="810"/>
    </row>
    <row r="12" spans="1:7" ht="18.75" x14ac:dyDescent="0.3">
      <c r="A12" s="20"/>
      <c r="D12" s="797"/>
      <c r="E12" s="972"/>
      <c r="F12" s="1056"/>
      <c r="G12" s="810"/>
    </row>
    <row r="13" spans="1:7" ht="19.5" thickBot="1" x14ac:dyDescent="0.35">
      <c r="A13" s="20"/>
      <c r="D13" s="797"/>
      <c r="E13" s="972"/>
      <c r="F13" s="1056"/>
      <c r="G13" s="810"/>
    </row>
    <row r="14" spans="1:7" ht="20.25" thickTop="1" thickBot="1" x14ac:dyDescent="0.35">
      <c r="A14" s="808" t="s">
        <v>910</v>
      </c>
      <c r="D14" s="970">
        <f>SUM(D15:D21)</f>
        <v>3800</v>
      </c>
      <c r="E14" s="1054">
        <f>SUM(E15:E21)</f>
        <v>0</v>
      </c>
      <c r="F14" s="1058">
        <f>SUM(D14-E14)</f>
        <v>3800</v>
      </c>
      <c r="G14" s="810"/>
    </row>
    <row r="15" spans="1:7" ht="19.5" thickTop="1" x14ac:dyDescent="0.3">
      <c r="A15" s="20">
        <v>2821</v>
      </c>
      <c r="B15" t="s">
        <v>975</v>
      </c>
      <c r="D15" s="797">
        <v>500</v>
      </c>
      <c r="E15" s="972"/>
      <c r="F15" s="1056">
        <f t="shared" ref="F15:F21" si="1">SUM(D15-E15)</f>
        <v>500</v>
      </c>
      <c r="G15" s="810"/>
    </row>
    <row r="16" spans="1:7" ht="18.75" x14ac:dyDescent="0.3">
      <c r="A16" s="20">
        <v>2822</v>
      </c>
      <c r="B16" t="s">
        <v>976</v>
      </c>
      <c r="D16" s="797">
        <v>500</v>
      </c>
      <c r="E16" s="972"/>
      <c r="F16" s="1056">
        <f t="shared" si="1"/>
        <v>500</v>
      </c>
      <c r="G16" s="810"/>
    </row>
    <row r="17" spans="1:7" ht="18.75" x14ac:dyDescent="0.3">
      <c r="A17" s="20">
        <v>2823</v>
      </c>
      <c r="B17" t="s">
        <v>905</v>
      </c>
      <c r="D17" s="797">
        <v>500</v>
      </c>
      <c r="E17" s="972"/>
      <c r="F17" s="1056">
        <f t="shared" si="1"/>
        <v>500</v>
      </c>
      <c r="G17" s="810"/>
    </row>
    <row r="18" spans="1:7" ht="18.75" x14ac:dyDescent="0.3">
      <c r="A18" s="20">
        <v>2824</v>
      </c>
      <c r="B18" s="827" t="s">
        <v>906</v>
      </c>
      <c r="D18" s="797">
        <v>500</v>
      </c>
      <c r="E18" s="972"/>
      <c r="F18" s="1056">
        <f t="shared" si="1"/>
        <v>500</v>
      </c>
      <c r="G18" s="810">
        <v>0</v>
      </c>
    </row>
    <row r="19" spans="1:7" ht="18.75" x14ac:dyDescent="0.3">
      <c r="A19" s="20">
        <v>2825</v>
      </c>
      <c r="B19" s="449" t="s">
        <v>907</v>
      </c>
      <c r="D19" s="797">
        <v>800</v>
      </c>
      <c r="E19" s="972"/>
      <c r="F19" s="1056">
        <f t="shared" si="1"/>
        <v>800</v>
      </c>
      <c r="G19" s="810"/>
    </row>
    <row r="20" spans="1:7" ht="18.75" x14ac:dyDescent="0.3">
      <c r="A20" s="20">
        <v>2826</v>
      </c>
      <c r="B20" s="449" t="s">
        <v>908</v>
      </c>
      <c r="D20" s="797">
        <v>500</v>
      </c>
      <c r="E20" s="972"/>
      <c r="F20" s="1056">
        <f t="shared" si="1"/>
        <v>500</v>
      </c>
      <c r="G20" s="810"/>
    </row>
    <row r="21" spans="1:7" ht="18.75" x14ac:dyDescent="0.3">
      <c r="A21" s="20">
        <v>2827</v>
      </c>
      <c r="B21" s="827" t="s">
        <v>1168</v>
      </c>
      <c r="D21" s="797">
        <v>500</v>
      </c>
      <c r="E21" s="972"/>
      <c r="F21" s="1056">
        <f t="shared" si="1"/>
        <v>500</v>
      </c>
      <c r="G21" s="810"/>
    </row>
    <row r="22" spans="1:7" ht="18.75" x14ac:dyDescent="0.3">
      <c r="A22" s="20"/>
      <c r="B22" s="827"/>
      <c r="D22" s="797"/>
      <c r="E22" s="972"/>
      <c r="F22" s="1056"/>
      <c r="G22" s="810"/>
    </row>
    <row r="23" spans="1:7" ht="19.5" thickBot="1" x14ac:dyDescent="0.35">
      <c r="A23" s="20"/>
      <c r="B23" s="827"/>
      <c r="D23" s="1347"/>
      <c r="E23" s="972"/>
      <c r="F23" s="1056"/>
      <c r="G23" s="810"/>
    </row>
    <row r="24" spans="1:7" ht="20.25" thickTop="1" thickBot="1" x14ac:dyDescent="0.35">
      <c r="A24" s="809" t="s">
        <v>911</v>
      </c>
      <c r="D24" s="970">
        <f>SUM(D25:D31)</f>
        <v>3500</v>
      </c>
      <c r="E24" s="1054">
        <f>SUM(E25:E31)</f>
        <v>0</v>
      </c>
      <c r="F24" s="1058">
        <f>SUM(D24-E24)</f>
        <v>3500</v>
      </c>
      <c r="G24" s="810"/>
    </row>
    <row r="25" spans="1:7" ht="19.5" thickTop="1" x14ac:dyDescent="0.3">
      <c r="A25" s="20">
        <v>2831</v>
      </c>
      <c r="B25" t="s">
        <v>975</v>
      </c>
      <c r="D25" s="797">
        <v>600</v>
      </c>
      <c r="E25" s="972"/>
      <c r="F25" s="1056">
        <f t="shared" ref="F25:F31" si="2">SUM(D25-E25)</f>
        <v>600</v>
      </c>
      <c r="G25" s="810"/>
    </row>
    <row r="26" spans="1:7" ht="18.75" x14ac:dyDescent="0.3">
      <c r="A26" s="20">
        <v>2832</v>
      </c>
      <c r="B26" t="s">
        <v>976</v>
      </c>
      <c r="D26" s="797">
        <v>600</v>
      </c>
      <c r="E26" s="972"/>
      <c r="F26" s="1056">
        <f t="shared" si="2"/>
        <v>600</v>
      </c>
      <c r="G26" s="810"/>
    </row>
    <row r="27" spans="1:7" ht="18.75" x14ac:dyDescent="0.3">
      <c r="A27" s="20">
        <v>2833</v>
      </c>
      <c r="B27" t="s">
        <v>905</v>
      </c>
      <c r="D27" s="797">
        <v>500</v>
      </c>
      <c r="E27" s="972"/>
      <c r="F27" s="1056">
        <f t="shared" si="2"/>
        <v>500</v>
      </c>
      <c r="G27" s="810"/>
    </row>
    <row r="28" spans="1:7" ht="18.75" x14ac:dyDescent="0.3">
      <c r="A28" s="20">
        <v>2834</v>
      </c>
      <c r="B28" s="827" t="s">
        <v>906</v>
      </c>
      <c r="D28" s="797">
        <v>500</v>
      </c>
      <c r="E28" s="972"/>
      <c r="F28" s="1056">
        <f t="shared" si="2"/>
        <v>500</v>
      </c>
      <c r="G28" s="810">
        <v>10500</v>
      </c>
    </row>
    <row r="29" spans="1:7" ht="18.75" x14ac:dyDescent="0.3">
      <c r="A29" s="20">
        <v>2835</v>
      </c>
      <c r="B29" s="449" t="s">
        <v>907</v>
      </c>
      <c r="D29" s="797">
        <v>400</v>
      </c>
      <c r="E29" s="972"/>
      <c r="F29" s="1056">
        <f t="shared" si="2"/>
        <v>400</v>
      </c>
      <c r="G29" s="810"/>
    </row>
    <row r="30" spans="1:7" ht="18.75" x14ac:dyDescent="0.3">
      <c r="A30" s="20">
        <v>2836</v>
      </c>
      <c r="B30" s="449" t="s">
        <v>908</v>
      </c>
      <c r="D30" s="797">
        <v>400</v>
      </c>
      <c r="E30" s="972"/>
      <c r="F30" s="1056">
        <f t="shared" si="2"/>
        <v>400</v>
      </c>
      <c r="G30" s="810"/>
    </row>
    <row r="31" spans="1:7" ht="18.75" x14ac:dyDescent="0.3">
      <c r="A31" s="20">
        <v>2837</v>
      </c>
      <c r="B31" s="827" t="s">
        <v>1168</v>
      </c>
      <c r="D31" s="797">
        <v>500</v>
      </c>
      <c r="E31" s="972"/>
      <c r="F31" s="1056">
        <f t="shared" si="2"/>
        <v>500</v>
      </c>
      <c r="G31" s="810"/>
    </row>
    <row r="32" spans="1:7" ht="19.5" thickBot="1" x14ac:dyDescent="0.35">
      <c r="A32" s="20"/>
      <c r="B32" s="827"/>
      <c r="D32" s="1347"/>
      <c r="E32" s="972"/>
      <c r="F32" s="1056"/>
      <c r="G32" s="810"/>
    </row>
    <row r="33" spans="1:7" ht="20.25" thickTop="1" thickBot="1" x14ac:dyDescent="0.35">
      <c r="A33" s="20">
        <v>284</v>
      </c>
      <c r="B33" s="535" t="s">
        <v>974</v>
      </c>
      <c r="D33" s="970">
        <v>200</v>
      </c>
      <c r="E33" s="1054">
        <v>0</v>
      </c>
      <c r="F33" s="1058">
        <f>SUM(D33-E33)</f>
        <v>200</v>
      </c>
      <c r="G33" s="810"/>
    </row>
    <row r="34" spans="1:7" ht="20.25" thickTop="1" thickBot="1" x14ac:dyDescent="0.35">
      <c r="A34" s="20"/>
      <c r="B34" s="535"/>
      <c r="D34" s="1284"/>
      <c r="E34" s="1355"/>
      <c r="F34" s="1359"/>
      <c r="G34" s="810"/>
    </row>
    <row r="35" spans="1:7" ht="20.25" thickTop="1" thickBot="1" x14ac:dyDescent="0.35">
      <c r="A35" s="20">
        <v>289</v>
      </c>
      <c r="B35" s="535" t="s">
        <v>1186</v>
      </c>
      <c r="D35" s="1017">
        <f>SUM(D36:D37)</f>
        <v>25000</v>
      </c>
      <c r="E35" s="1356"/>
      <c r="F35" s="1058"/>
      <c r="G35" s="810"/>
    </row>
    <row r="36" spans="1:7" ht="19.5" thickTop="1" x14ac:dyDescent="0.3">
      <c r="A36" s="20">
        <v>2891</v>
      </c>
      <c r="B36" s="535" t="s">
        <v>1187</v>
      </c>
      <c r="D36" s="1364">
        <v>5000</v>
      </c>
      <c r="E36" s="1358"/>
      <c r="F36" s="1246"/>
      <c r="G36" s="810"/>
    </row>
    <row r="37" spans="1:7" ht="18.75" x14ac:dyDescent="0.3">
      <c r="A37" s="20">
        <v>2892</v>
      </c>
      <c r="B37" s="535" t="s">
        <v>302</v>
      </c>
      <c r="D37" s="1364">
        <v>20000</v>
      </c>
      <c r="E37" s="1357"/>
      <c r="F37" s="1246"/>
      <c r="G37" s="810"/>
    </row>
    <row r="38" spans="1:7" ht="18.75" x14ac:dyDescent="0.3">
      <c r="A38" s="20"/>
      <c r="B38" s="535"/>
      <c r="D38" s="1284"/>
      <c r="E38" s="1357"/>
      <c r="F38" s="1246"/>
      <c r="G38" s="810"/>
    </row>
    <row r="39" spans="1:7" ht="18.75" x14ac:dyDescent="0.3">
      <c r="A39" s="20">
        <v>286</v>
      </c>
      <c r="B39" s="535" t="s">
        <v>1089</v>
      </c>
      <c r="D39" s="1016">
        <v>50000</v>
      </c>
      <c r="E39" s="1293">
        <f>SUM(E40:E44)</f>
        <v>0</v>
      </c>
      <c r="F39" s="1246">
        <f t="shared" ref="F39:F53" si="3">SUM(D39-E39)</f>
        <v>50000</v>
      </c>
      <c r="G39" s="810"/>
    </row>
    <row r="40" spans="1:7" ht="18.75" x14ac:dyDescent="0.3">
      <c r="A40" s="20">
        <v>2861</v>
      </c>
      <c r="B40" s="1285" t="s">
        <v>1129</v>
      </c>
      <c r="D40" s="1016"/>
      <c r="E40" s="972"/>
      <c r="F40" s="1246"/>
      <c r="G40" s="810"/>
    </row>
    <row r="41" spans="1:7" ht="18.75" x14ac:dyDescent="0.3">
      <c r="A41" s="20">
        <v>2862</v>
      </c>
      <c r="B41" s="1285" t="s">
        <v>1130</v>
      </c>
      <c r="D41" s="1016"/>
      <c r="E41" s="972"/>
      <c r="F41" s="1246"/>
      <c r="G41" s="810"/>
    </row>
    <row r="42" spans="1:7" ht="18.75" x14ac:dyDescent="0.3">
      <c r="A42" s="20">
        <v>2863</v>
      </c>
      <c r="B42" s="1285" t="s">
        <v>1131</v>
      </c>
      <c r="C42" s="1285"/>
      <c r="D42" s="1016"/>
      <c r="E42" s="972">
        <v>0</v>
      </c>
      <c r="F42" s="1246"/>
      <c r="G42" s="810"/>
    </row>
    <row r="43" spans="1:7" ht="18.75" x14ac:dyDescent="0.3">
      <c r="A43" s="20">
        <v>2864</v>
      </c>
      <c r="B43" s="1285" t="s">
        <v>1132</v>
      </c>
      <c r="C43" s="1285"/>
      <c r="D43" s="1016"/>
      <c r="E43" s="972"/>
      <c r="F43" s="1246"/>
      <c r="G43" s="810"/>
    </row>
    <row r="44" spans="1:7" ht="18.75" x14ac:dyDescent="0.3">
      <c r="A44" s="20">
        <v>2865</v>
      </c>
      <c r="B44" s="1285" t="s">
        <v>1133</v>
      </c>
      <c r="C44" s="1285"/>
      <c r="D44" s="1016"/>
      <c r="E44" s="972"/>
      <c r="F44" s="1246"/>
      <c r="G44" s="810"/>
    </row>
    <row r="45" spans="1:7" ht="18.75" x14ac:dyDescent="0.3">
      <c r="A45" s="20"/>
      <c r="B45" s="535"/>
      <c r="C45" s="1285"/>
      <c r="D45" s="1016"/>
      <c r="E45" s="972"/>
      <c r="F45" s="1246"/>
      <c r="G45" s="810"/>
    </row>
    <row r="46" spans="1:7" ht="18.75" x14ac:dyDescent="0.3">
      <c r="A46" s="20">
        <v>287</v>
      </c>
      <c r="B46" s="535" t="s">
        <v>1118</v>
      </c>
      <c r="C46" s="1285"/>
      <c r="D46" s="1016">
        <v>38000</v>
      </c>
      <c r="E46" s="1293">
        <f>SUM(E47:E52)</f>
        <v>0</v>
      </c>
      <c r="F46" s="1246">
        <f t="shared" si="3"/>
        <v>38000</v>
      </c>
      <c r="G46" s="810"/>
    </row>
    <row r="47" spans="1:7" ht="18.75" x14ac:dyDescent="0.3">
      <c r="A47" s="20">
        <v>2871</v>
      </c>
      <c r="B47" s="1285" t="s">
        <v>1129</v>
      </c>
      <c r="C47" s="535"/>
      <c r="D47" s="1016"/>
      <c r="E47" s="972"/>
      <c r="F47" s="1246"/>
      <c r="G47" s="810"/>
    </row>
    <row r="48" spans="1:7" ht="18.75" x14ac:dyDescent="0.3">
      <c r="A48" s="20">
        <v>2872</v>
      </c>
      <c r="B48" s="1285" t="s">
        <v>1130</v>
      </c>
      <c r="C48" s="535"/>
      <c r="D48" s="1016"/>
      <c r="E48" s="972"/>
      <c r="F48" s="1246"/>
      <c r="G48" s="810"/>
    </row>
    <row r="49" spans="1:7" ht="18.75" x14ac:dyDescent="0.3">
      <c r="A49" s="20">
        <v>2873</v>
      </c>
      <c r="B49" s="1285" t="s">
        <v>1131</v>
      </c>
      <c r="C49" s="1285"/>
      <c r="D49" s="1016"/>
      <c r="E49" s="972"/>
      <c r="F49" s="1246"/>
      <c r="G49" s="810"/>
    </row>
    <row r="50" spans="1:7" ht="18.75" x14ac:dyDescent="0.3">
      <c r="A50" s="20">
        <v>2874</v>
      </c>
      <c r="B50" s="1285" t="s">
        <v>1132</v>
      </c>
      <c r="C50" s="1285"/>
      <c r="D50" s="1016"/>
      <c r="E50" s="972"/>
      <c r="F50" s="1246"/>
      <c r="G50" s="810"/>
    </row>
    <row r="51" spans="1:7" ht="18.75" x14ac:dyDescent="0.3">
      <c r="A51" s="20">
        <v>2875</v>
      </c>
      <c r="B51" s="1285" t="s">
        <v>1133</v>
      </c>
      <c r="C51" s="1285"/>
      <c r="D51" s="1016"/>
      <c r="E51" s="972"/>
      <c r="F51" s="1246"/>
      <c r="G51" s="810"/>
    </row>
    <row r="52" spans="1:7" ht="18.75" x14ac:dyDescent="0.3">
      <c r="A52" s="20"/>
      <c r="B52" s="535"/>
      <c r="C52" s="1285"/>
      <c r="D52" s="1016"/>
      <c r="E52" s="972"/>
      <c r="F52" s="1246"/>
      <c r="G52" s="810"/>
    </row>
    <row r="53" spans="1:7" ht="18.75" x14ac:dyDescent="0.3">
      <c r="A53" s="20">
        <v>288</v>
      </c>
      <c r="B53" s="535" t="s">
        <v>1090</v>
      </c>
      <c r="C53" s="1285"/>
      <c r="D53" s="1016">
        <v>48000</v>
      </c>
      <c r="E53" s="1293">
        <f>SUM(E54:E59)</f>
        <v>0</v>
      </c>
      <c r="F53" s="1246">
        <f t="shared" si="3"/>
        <v>48000</v>
      </c>
      <c r="G53" s="810"/>
    </row>
    <row r="54" spans="1:7" ht="18.75" x14ac:dyDescent="0.3">
      <c r="A54" s="20">
        <v>2881</v>
      </c>
      <c r="B54" s="1285" t="s">
        <v>1129</v>
      </c>
      <c r="C54" s="535"/>
      <c r="D54" s="1284"/>
      <c r="E54" s="1286"/>
      <c r="F54" s="1246"/>
      <c r="G54" s="810"/>
    </row>
    <row r="55" spans="1:7" ht="18.75" x14ac:dyDescent="0.3">
      <c r="A55" s="20">
        <v>2882</v>
      </c>
      <c r="B55" s="1285" t="s">
        <v>1130</v>
      </c>
      <c r="C55" s="535"/>
      <c r="D55" s="1284"/>
      <c r="E55" s="1286"/>
      <c r="F55" s="1246"/>
      <c r="G55" s="810"/>
    </row>
    <row r="56" spans="1:7" ht="18.75" x14ac:dyDescent="0.3">
      <c r="A56" s="20">
        <v>2883</v>
      </c>
      <c r="B56" s="1285" t="s">
        <v>1131</v>
      </c>
      <c r="C56" s="1285"/>
      <c r="D56" s="1284"/>
      <c r="E56" s="1286"/>
      <c r="F56" s="1246"/>
      <c r="G56" s="810"/>
    </row>
    <row r="57" spans="1:7" ht="18.75" x14ac:dyDescent="0.3">
      <c r="A57" s="20">
        <v>2884</v>
      </c>
      <c r="B57" s="1285" t="s">
        <v>1132</v>
      </c>
      <c r="C57" s="1285"/>
      <c r="D57" s="1284"/>
      <c r="E57" s="1286"/>
      <c r="F57" s="1246"/>
      <c r="G57" s="810"/>
    </row>
    <row r="58" spans="1:7" ht="18.75" x14ac:dyDescent="0.3">
      <c r="A58" s="20">
        <v>2885</v>
      </c>
      <c r="B58" s="1285" t="s">
        <v>1133</v>
      </c>
      <c r="C58" s="1285"/>
      <c r="D58" s="1284"/>
      <c r="E58" s="1286"/>
      <c r="F58" s="1246"/>
      <c r="G58" s="810"/>
    </row>
    <row r="59" spans="1:7" ht="19.5" thickBot="1" x14ac:dyDescent="0.35">
      <c r="A59" s="20"/>
      <c r="B59" s="535"/>
      <c r="C59" s="1285"/>
      <c r="D59" s="1284"/>
      <c r="E59" s="1287"/>
      <c r="F59" s="1245"/>
      <c r="G59" s="810"/>
    </row>
    <row r="60" spans="1:7" ht="24.75" thickTop="1" thickBot="1" x14ac:dyDescent="0.4">
      <c r="A60" s="1289" t="s">
        <v>1134</v>
      </c>
      <c r="B60" s="1288"/>
      <c r="C60" s="1360"/>
      <c r="D60" s="1247">
        <f>SUM(D39,D46,D53,D33,D24,D14,D3,D35)</f>
        <v>173000</v>
      </c>
      <c r="E60" s="1055">
        <f>+E3+E14+E24+E33+E39+E46+E53</f>
        <v>0</v>
      </c>
      <c r="F60" s="1058">
        <f>SUM(D60-E60)</f>
        <v>173000</v>
      </c>
      <c r="G60" s="1290">
        <f>SUM(G3:G53)</f>
        <v>10500</v>
      </c>
    </row>
    <row r="61" spans="1:7" ht="16.5" thickTop="1" x14ac:dyDescent="0.25">
      <c r="C61" s="535"/>
    </row>
  </sheetData>
  <hyperlinks>
    <hyperlink ref="B1" location="'résultat analytique 2'!A1" display="RESULTATS A"/>
  </hyperlinks>
  <pageMargins left="0.11811023622047245" right="0.11811023622047245" top="0.98425196850393704" bottom="0.74803149606299213" header="0.31496062992125984" footer="0.31496062992125984"/>
  <pageSetup paperSize="9" orientation="portrait" r:id="rId1"/>
  <headerFooter>
    <oddHeader>&amp;L&amp;"-,Gras"&amp;14FFSB
Responsable : ROBERT JEANJEAN&amp;C&amp;"-,Gras"&amp;12SPORTIVE DEVELOPPEMENT ENTREPRISES SANTE&amp;R&amp;"-,Gras"&amp;12CONTROLE DE GESTION</oddHeader>
    <oddFooter>&amp;C&amp;"-,Gras"&amp;12TRESORERIE / CONTROLE DE GESTION&amp;R&amp;D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6"/>
  <sheetViews>
    <sheetView workbookViewId="0">
      <pane ySplit="1" topLeftCell="A2" activePane="bottomLeft" state="frozen"/>
      <selection pane="bottomLeft"/>
    </sheetView>
  </sheetViews>
  <sheetFormatPr baseColWidth="10" defaultRowHeight="15" x14ac:dyDescent="0.25"/>
  <cols>
    <col min="5" max="5" width="14.5703125" bestFit="1" customWidth="1"/>
    <col min="6" max="6" width="16.140625" style="839" customWidth="1"/>
  </cols>
  <sheetData>
    <row r="1" spans="1:7" ht="40.5" thickTop="1" thickBot="1" x14ac:dyDescent="0.35">
      <c r="A1" s="608" t="s">
        <v>826</v>
      </c>
      <c r="B1" s="118"/>
      <c r="C1" s="118"/>
      <c r="D1" s="119"/>
      <c r="E1" s="385" t="s">
        <v>1145</v>
      </c>
      <c r="F1" s="1235"/>
    </row>
    <row r="2" spans="1:7" ht="18.75" thickTop="1" x14ac:dyDescent="0.25">
      <c r="A2" s="120" t="s">
        <v>334</v>
      </c>
      <c r="B2" s="120"/>
      <c r="C2" s="120"/>
      <c r="D2" s="121"/>
      <c r="E2" s="531"/>
      <c r="F2" s="973"/>
    </row>
    <row r="3" spans="1:7" ht="18" x14ac:dyDescent="0.25">
      <c r="A3" s="122"/>
      <c r="B3" s="122"/>
      <c r="C3" s="122"/>
      <c r="D3" s="121"/>
      <c r="E3" s="532"/>
      <c r="F3" s="974"/>
    </row>
    <row r="4" spans="1:7" ht="18" x14ac:dyDescent="0.25">
      <c r="A4" s="143">
        <v>2960311</v>
      </c>
      <c r="B4" s="122" t="s">
        <v>335</v>
      </c>
      <c r="C4" s="122" t="s">
        <v>336</v>
      </c>
      <c r="D4" s="121"/>
      <c r="E4" s="533"/>
      <c r="F4" s="975">
        <v>0</v>
      </c>
    </row>
    <row r="5" spans="1:7" ht="18" x14ac:dyDescent="0.25">
      <c r="A5" s="143">
        <v>2960312</v>
      </c>
      <c r="B5" s="122" t="s">
        <v>337</v>
      </c>
      <c r="C5" s="122"/>
      <c r="D5" s="121"/>
      <c r="E5" s="533"/>
      <c r="F5" s="975">
        <v>0</v>
      </c>
    </row>
    <row r="6" spans="1:7" ht="18" x14ac:dyDescent="0.25">
      <c r="A6" s="143">
        <v>2960313</v>
      </c>
      <c r="B6" s="122" t="s">
        <v>338</v>
      </c>
      <c r="C6" s="122"/>
      <c r="D6" s="121"/>
      <c r="E6" s="533"/>
      <c r="F6" s="975">
        <v>0</v>
      </c>
      <c r="G6" t="s">
        <v>39</v>
      </c>
    </row>
    <row r="7" spans="1:7" ht="18" x14ac:dyDescent="0.25">
      <c r="A7" s="143">
        <v>2960316</v>
      </c>
      <c r="B7" s="122" t="s">
        <v>339</v>
      </c>
      <c r="C7" s="122"/>
      <c r="D7" s="121"/>
      <c r="E7" s="533"/>
      <c r="F7" s="975">
        <v>0</v>
      </c>
    </row>
    <row r="8" spans="1:7" ht="18" x14ac:dyDescent="0.25">
      <c r="A8" s="143">
        <v>2960317</v>
      </c>
      <c r="B8" s="122" t="s">
        <v>340</v>
      </c>
      <c r="C8" s="122"/>
      <c r="D8" s="121"/>
      <c r="E8" s="533"/>
      <c r="F8" s="975">
        <v>0</v>
      </c>
    </row>
    <row r="9" spans="1:7" ht="18" x14ac:dyDescent="0.25">
      <c r="A9" s="143">
        <v>2960315</v>
      </c>
      <c r="B9" s="122" t="s">
        <v>1194</v>
      </c>
      <c r="C9" s="122"/>
      <c r="D9" s="121"/>
      <c r="E9" s="533">
        <v>-25000</v>
      </c>
      <c r="F9" s="975">
        <v>0</v>
      </c>
    </row>
    <row r="10" spans="1:7" ht="18" x14ac:dyDescent="0.25">
      <c r="A10" s="143">
        <v>2960320</v>
      </c>
      <c r="B10" s="122" t="s">
        <v>1195</v>
      </c>
      <c r="C10" s="122"/>
      <c r="D10" s="121"/>
      <c r="E10" s="533">
        <v>-20000</v>
      </c>
      <c r="F10" s="975">
        <v>0</v>
      </c>
    </row>
    <row r="11" spans="1:7" ht="18" x14ac:dyDescent="0.25">
      <c r="A11" s="143">
        <v>2960321</v>
      </c>
      <c r="B11" s="122" t="s">
        <v>230</v>
      </c>
      <c r="C11" s="122"/>
      <c r="D11" s="121"/>
      <c r="E11" s="533"/>
      <c r="F11" s="975" t="s">
        <v>1196</v>
      </c>
    </row>
    <row r="12" spans="1:7" ht="18" x14ac:dyDescent="0.25">
      <c r="A12" s="143">
        <v>2960322</v>
      </c>
      <c r="B12" s="122" t="s">
        <v>1197</v>
      </c>
      <c r="C12" s="122"/>
      <c r="D12" s="121"/>
      <c r="E12" s="826">
        <v>-25000</v>
      </c>
      <c r="F12" s="975">
        <v>0</v>
      </c>
    </row>
    <row r="13" spans="1:7" ht="19.5" thickBot="1" x14ac:dyDescent="0.35">
      <c r="A13" s="122"/>
      <c r="B13" s="122" t="s">
        <v>901</v>
      </c>
      <c r="C13" s="123"/>
      <c r="D13" s="124"/>
      <c r="E13" s="534"/>
      <c r="F13" s="976">
        <v>0</v>
      </c>
    </row>
    <row r="14" spans="1:7" ht="19.5" thickTop="1" thickBot="1" x14ac:dyDescent="0.3">
      <c r="A14" s="125"/>
      <c r="B14" s="125"/>
      <c r="C14" s="125"/>
      <c r="D14" s="125"/>
      <c r="E14" s="126"/>
      <c r="F14" s="836"/>
    </row>
    <row r="15" spans="1:7" ht="28.5" customHeight="1" thickTop="1" thickBot="1" x14ac:dyDescent="0.3">
      <c r="A15" s="656"/>
      <c r="B15" s="656"/>
      <c r="C15" s="656"/>
      <c r="D15" s="657"/>
      <c r="E15" s="665">
        <f>SUM(E3:E13)</f>
        <v>-70000</v>
      </c>
      <c r="F15" s="663">
        <f>SUM(F3:F13)</f>
        <v>0</v>
      </c>
    </row>
    <row r="16" spans="1:7" ht="15.75" customHeight="1" thickTop="1" x14ac:dyDescent="0.25">
      <c r="A16" s="656"/>
      <c r="B16" s="656"/>
      <c r="C16" s="656"/>
      <c r="D16" s="656"/>
      <c r="E16" s="664"/>
      <c r="F16" s="664"/>
    </row>
    <row r="18" spans="1:6" ht="18.75" x14ac:dyDescent="0.3">
      <c r="A18" s="159"/>
      <c r="B18" s="159"/>
      <c r="C18" s="176"/>
      <c r="D18" s="176"/>
      <c r="E18" s="176"/>
      <c r="F18" s="837"/>
    </row>
    <row r="19" spans="1:6" ht="15.75" x14ac:dyDescent="0.25">
      <c r="A19" s="177"/>
      <c r="B19" s="177"/>
      <c r="C19" s="178"/>
      <c r="D19" s="159"/>
      <c r="E19" s="159"/>
      <c r="F19" s="838"/>
    </row>
    <row r="20" spans="1:6" ht="15.75" x14ac:dyDescent="0.25">
      <c r="A20" s="177"/>
      <c r="B20" s="177"/>
      <c r="C20" s="178"/>
      <c r="D20" s="159"/>
      <c r="E20" s="159"/>
      <c r="F20" s="838"/>
    </row>
    <row r="21" spans="1:6" ht="15.75" x14ac:dyDescent="0.25">
      <c r="A21" s="177"/>
      <c r="B21" s="177"/>
      <c r="C21" s="178"/>
      <c r="D21" s="159"/>
      <c r="E21" s="159"/>
      <c r="F21" s="838"/>
    </row>
    <row r="42" spans="6:6" x14ac:dyDescent="0.25">
      <c r="F42" s="839">
        <f>E42-D42</f>
        <v>0</v>
      </c>
    </row>
    <row r="46" spans="6:6" x14ac:dyDescent="0.25">
      <c r="F46" s="839">
        <f>F39+F42+F45</f>
        <v>0</v>
      </c>
    </row>
  </sheetData>
  <phoneticPr fontId="46" type="noConversion"/>
  <hyperlinks>
    <hyperlink ref="A1" location="'résultat analytique 2'!A1" display="RESULTAT A1"/>
  </hyperlinks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 xml:space="preserve">&amp;L&amp;"-,Gras"&amp;14FFSB
RESPONSABLE : COMPTABILITE&amp;C&amp;"-,Gras"&amp;14 29 - CHARGES A REPARTIR&amp;R&amp;"-,Gras"&amp;14CONTROLE BUDGET  </oddHeader>
    <oddFooter>&amp;L&amp;"-,Gras"&amp;12Code :29603&amp;C&amp;"-,Gras"&amp;12TRESORERIE GENERALE/CONTROLE DE GESTION&amp;R&amp;"-,Gras"&amp;12JPV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5"/>
  <sheetViews>
    <sheetView workbookViewId="0">
      <selection activeCell="B1" sqref="B1"/>
    </sheetView>
  </sheetViews>
  <sheetFormatPr baseColWidth="10" defaultRowHeight="15" x14ac:dyDescent="0.25"/>
  <cols>
    <col min="1" max="1" width="6.5703125" customWidth="1"/>
    <col min="2" max="2" width="20.7109375" customWidth="1"/>
    <col min="3" max="3" width="9.42578125" customWidth="1"/>
    <col min="4" max="4" width="13.5703125" customWidth="1"/>
    <col min="5" max="5" width="12" style="142" customWidth="1"/>
    <col min="6" max="6" width="12" style="159" customWidth="1"/>
  </cols>
  <sheetData>
    <row r="1" spans="1:6" ht="24.95" customHeight="1" thickTop="1" x14ac:dyDescent="0.3">
      <c r="B1" s="363" t="s">
        <v>438</v>
      </c>
      <c r="D1" s="1383" t="s">
        <v>1145</v>
      </c>
      <c r="E1" s="1385" t="s">
        <v>1152</v>
      </c>
      <c r="F1" s="1381" t="s">
        <v>442</v>
      </c>
    </row>
    <row r="2" spans="1:6" ht="24.95" customHeight="1" thickBot="1" x14ac:dyDescent="0.3">
      <c r="D2" s="1384"/>
      <c r="E2" s="1386"/>
      <c r="F2" s="1382"/>
    </row>
    <row r="3" spans="1:6" ht="24.95" customHeight="1" x14ac:dyDescent="0.25">
      <c r="A3" s="387" t="s">
        <v>443</v>
      </c>
      <c r="B3" s="2" t="s">
        <v>45</v>
      </c>
      <c r="C3" s="2"/>
      <c r="D3" s="461">
        <v>100</v>
      </c>
      <c r="E3" s="841"/>
      <c r="F3" s="1234">
        <f>SUM(D3-E3)</f>
        <v>100</v>
      </c>
    </row>
    <row r="4" spans="1:6" ht="24.95" customHeight="1" x14ac:dyDescent="0.25">
      <c r="A4" s="387" t="s">
        <v>444</v>
      </c>
      <c r="B4" s="2" t="s">
        <v>46</v>
      </c>
      <c r="C4" s="2"/>
      <c r="D4" s="461">
        <v>100</v>
      </c>
      <c r="E4" s="842"/>
      <c r="F4" s="1234">
        <f t="shared" ref="F4:F6" si="0">SUM(D4-E4)</f>
        <v>100</v>
      </c>
    </row>
    <row r="5" spans="1:6" ht="24.95" customHeight="1" x14ac:dyDescent="0.25">
      <c r="A5" s="387" t="s">
        <v>445</v>
      </c>
      <c r="B5" s="2" t="s">
        <v>44</v>
      </c>
      <c r="C5" s="2"/>
      <c r="D5" s="461">
        <v>100</v>
      </c>
      <c r="E5" s="842"/>
      <c r="F5" s="1234">
        <f t="shared" si="0"/>
        <v>100</v>
      </c>
    </row>
    <row r="6" spans="1:6" ht="24.95" customHeight="1" thickBot="1" x14ac:dyDescent="0.3">
      <c r="A6" s="387" t="s">
        <v>446</v>
      </c>
      <c r="B6" s="2" t="s">
        <v>43</v>
      </c>
      <c r="C6" s="2"/>
      <c r="D6" s="462">
        <v>100</v>
      </c>
      <c r="E6" s="843"/>
      <c r="F6" s="1234">
        <f t="shared" si="0"/>
        <v>100</v>
      </c>
    </row>
    <row r="7" spans="1:6" ht="30" customHeight="1" thickTop="1" thickBot="1" x14ac:dyDescent="0.35">
      <c r="B7" s="8" t="s">
        <v>380</v>
      </c>
      <c r="D7" s="463">
        <f>SUM(D3:D6)</f>
        <v>400</v>
      </c>
      <c r="E7" s="844">
        <f>SUM(E3:E6)</f>
        <v>0</v>
      </c>
      <c r="F7" s="998">
        <f>SUM(D7-E7)</f>
        <v>400</v>
      </c>
    </row>
    <row r="8" spans="1:6" ht="15.75" thickTop="1" x14ac:dyDescent="0.25">
      <c r="B8" s="20"/>
    </row>
    <row r="9" spans="1:6" x14ac:dyDescent="0.25">
      <c r="D9" s="16"/>
      <c r="E9" s="845"/>
      <c r="F9" s="271" t="s">
        <v>39</v>
      </c>
    </row>
    <row r="12" spans="1:6" x14ac:dyDescent="0.25">
      <c r="B12" s="158"/>
      <c r="C12" s="159"/>
      <c r="D12" s="159"/>
    </row>
    <row r="13" spans="1:6" x14ac:dyDescent="0.25">
      <c r="B13" s="158"/>
      <c r="C13" s="159"/>
      <c r="D13" s="159"/>
    </row>
    <row r="14" spans="1:6" x14ac:dyDescent="0.25">
      <c r="B14" s="158"/>
      <c r="C14" s="159"/>
      <c r="D14" s="159"/>
    </row>
    <row r="15" spans="1:6" x14ac:dyDescent="0.25">
      <c r="B15" s="167"/>
      <c r="C15" s="159"/>
      <c r="D15" s="159"/>
    </row>
  </sheetData>
  <mergeCells count="3">
    <mergeCell ref="F1:F2"/>
    <mergeCell ref="D1:D2"/>
    <mergeCell ref="E1:E2"/>
  </mergeCells>
  <phoneticPr fontId="46" type="noConversion"/>
  <hyperlinks>
    <hyperlink ref="B1" location="'résultat analytique 2'!A1" display="Résultats A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 xml:space="preserve">&amp;L&amp;"-,Gras"&amp;16FFSB
&amp;URESPONSABLE:&amp;14H.ESCALLIER&amp;C&amp;"-,Gras"&amp;14 1-COORDINATION SPORTIVE&amp;R&amp;"-,Gras"&amp;12CONTROLE BUDGET  </oddHeader>
    <oddFooter>&amp;L&amp;"-,Gras"&amp;12Code 010910&amp;C&amp;"-,Gras"&amp;14TRESORERIE GENERALE/ CONTROLE DE GESTION&amp;R&amp;"-,Gras"&amp;12
&amp;D</oddFooter>
  </headerFooter>
  <ignoredErrors>
    <ignoredError sqref="A3 A4:A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zoomScale="120" zoomScaleNormal="120" workbookViewId="0">
      <pane ySplit="1" topLeftCell="A3" activePane="bottomLeft" state="frozen"/>
      <selection pane="bottomLeft"/>
    </sheetView>
  </sheetViews>
  <sheetFormatPr baseColWidth="10" defaultRowHeight="15" x14ac:dyDescent="0.25"/>
  <cols>
    <col min="1" max="1" width="9.140625" style="15" customWidth="1"/>
    <col min="2" max="2" width="46.28515625" customWidth="1"/>
    <col min="3" max="3" width="11.7109375" customWidth="1"/>
    <col min="4" max="4" width="13.85546875" style="142" bestFit="1" customWidth="1"/>
    <col min="5" max="5" width="11.5703125" style="159" customWidth="1"/>
  </cols>
  <sheetData>
    <row r="1" spans="1:6" ht="54.75" customHeight="1" thickTop="1" thickBot="1" x14ac:dyDescent="0.35">
      <c r="A1" s="1223" t="s">
        <v>438</v>
      </c>
      <c r="B1" s="1224"/>
      <c r="C1" s="745" t="s">
        <v>1145</v>
      </c>
      <c r="D1" s="846" t="s">
        <v>1151</v>
      </c>
      <c r="E1" s="814" t="s">
        <v>442</v>
      </c>
      <c r="F1" s="622" t="s">
        <v>428</v>
      </c>
    </row>
    <row r="2" spans="1:6" ht="17.25" customHeight="1" thickTop="1" thickBot="1" x14ac:dyDescent="0.35">
      <c r="A2" s="1225"/>
      <c r="B2" s="454"/>
      <c r="C2" s="619"/>
      <c r="D2" s="1212"/>
      <c r="E2" s="1213"/>
      <c r="F2" s="620"/>
    </row>
    <row r="3" spans="1:6" ht="16.5" thickTop="1" x14ac:dyDescent="0.25">
      <c r="A3" s="1226"/>
      <c r="B3" s="166" t="s">
        <v>374</v>
      </c>
      <c r="C3" s="455">
        <f>SUM(C4:C11)</f>
        <v>35000</v>
      </c>
      <c r="D3" s="847">
        <f>SUM(D4:D11)</f>
        <v>0</v>
      </c>
      <c r="E3" s="1211">
        <f>SUM(C3-D3)</f>
        <v>35000</v>
      </c>
      <c r="F3" s="5"/>
    </row>
    <row r="4" spans="1:6" x14ac:dyDescent="0.25">
      <c r="A4" s="1226" t="s">
        <v>448</v>
      </c>
      <c r="B4" s="2" t="s">
        <v>47</v>
      </c>
      <c r="C4" s="456">
        <v>12500</v>
      </c>
      <c r="D4" s="848"/>
      <c r="E4" s="1205">
        <f>SUM(C4-D4)</f>
        <v>12500</v>
      </c>
      <c r="F4" s="5"/>
    </row>
    <row r="5" spans="1:6" x14ac:dyDescent="0.25">
      <c r="A5" s="1226" t="s">
        <v>449</v>
      </c>
      <c r="B5" s="2" t="s">
        <v>418</v>
      </c>
      <c r="C5" s="456">
        <v>2000</v>
      </c>
      <c r="D5" s="848"/>
      <c r="E5" s="1205">
        <f t="shared" ref="E5:E11" si="0">SUM(C5-D5)</f>
        <v>2000</v>
      </c>
      <c r="F5" s="5"/>
    </row>
    <row r="6" spans="1:6" x14ac:dyDescent="0.25">
      <c r="A6" s="1226" t="s">
        <v>450</v>
      </c>
      <c r="B6" s="2" t="s">
        <v>48</v>
      </c>
      <c r="C6" s="456">
        <v>5500</v>
      </c>
      <c r="D6" s="848"/>
      <c r="E6" s="1205">
        <f t="shared" si="0"/>
        <v>5500</v>
      </c>
      <c r="F6" s="5"/>
    </row>
    <row r="7" spans="1:6" ht="12.75" customHeight="1" x14ac:dyDescent="0.25">
      <c r="A7" s="1226" t="s">
        <v>451</v>
      </c>
      <c r="B7" s="2" t="s">
        <v>49</v>
      </c>
      <c r="C7" s="456">
        <v>2000</v>
      </c>
      <c r="D7" s="848"/>
      <c r="E7" s="1205">
        <f t="shared" si="0"/>
        <v>2000</v>
      </c>
      <c r="F7" s="5"/>
    </row>
    <row r="8" spans="1:6" ht="13.5" customHeight="1" x14ac:dyDescent="0.25">
      <c r="A8" s="1226" t="s">
        <v>447</v>
      </c>
      <c r="B8" s="2" t="s">
        <v>420</v>
      </c>
      <c r="C8" s="456">
        <v>1000</v>
      </c>
      <c r="D8" s="848"/>
      <c r="E8" s="1205">
        <f t="shared" si="0"/>
        <v>1000</v>
      </c>
      <c r="F8" s="5"/>
    </row>
    <row r="9" spans="1:6" ht="13.5" customHeight="1" x14ac:dyDescent="0.25">
      <c r="A9" s="1226" t="s">
        <v>862</v>
      </c>
      <c r="B9" s="2" t="s">
        <v>936</v>
      </c>
      <c r="C9" s="456">
        <v>1500</v>
      </c>
      <c r="D9" s="848">
        <v>0</v>
      </c>
      <c r="E9" s="1205">
        <f t="shared" si="0"/>
        <v>1500</v>
      </c>
      <c r="F9" s="5"/>
    </row>
    <row r="10" spans="1:6" ht="13.5" customHeight="1" x14ac:dyDescent="0.25">
      <c r="A10" s="1226" t="s">
        <v>452</v>
      </c>
      <c r="B10" s="2" t="s">
        <v>50</v>
      </c>
      <c r="C10" s="456">
        <v>-500</v>
      </c>
      <c r="D10" s="848"/>
      <c r="E10" s="1205">
        <f t="shared" si="0"/>
        <v>-500</v>
      </c>
      <c r="F10" s="5"/>
    </row>
    <row r="11" spans="1:6" x14ac:dyDescent="0.25">
      <c r="A11" s="1226" t="s">
        <v>860</v>
      </c>
      <c r="B11" s="2" t="s">
        <v>861</v>
      </c>
      <c r="C11" s="456">
        <v>11000</v>
      </c>
      <c r="D11" s="849">
        <v>0</v>
      </c>
      <c r="E11" s="1205">
        <f t="shared" si="0"/>
        <v>11000</v>
      </c>
      <c r="F11" s="5"/>
    </row>
    <row r="12" spans="1:6" ht="3" customHeight="1" x14ac:dyDescent="0.25">
      <c r="A12" s="1227"/>
      <c r="B12" s="1228"/>
      <c r="C12" s="538"/>
      <c r="D12" s="850"/>
      <c r="E12" s="372"/>
      <c r="F12" s="5"/>
    </row>
    <row r="13" spans="1:6" s="11" customFormat="1" ht="16.5" customHeight="1" thickBot="1" x14ac:dyDescent="0.3">
      <c r="A13" s="1229"/>
      <c r="B13" s="1230"/>
      <c r="C13" s="793" t="s">
        <v>1191</v>
      </c>
      <c r="D13" s="1214"/>
      <c r="E13" s="1215"/>
      <c r="F13" s="570"/>
    </row>
    <row r="14" spans="1:6" ht="16.5" thickTop="1" x14ac:dyDescent="0.25">
      <c r="A14" s="1226"/>
      <c r="B14" s="166" t="s">
        <v>375</v>
      </c>
      <c r="C14" s="457">
        <f>SUM(C15:C21)</f>
        <v>17500</v>
      </c>
      <c r="D14" s="851">
        <f>SUM(D15:D21)</f>
        <v>0</v>
      </c>
      <c r="E14" s="1211">
        <f>SUM(C14-D14)</f>
        <v>17500</v>
      </c>
      <c r="F14" s="5"/>
    </row>
    <row r="15" spans="1:6" x14ac:dyDescent="0.25">
      <c r="A15" s="1226" t="s">
        <v>453</v>
      </c>
      <c r="B15" s="2" t="s">
        <v>47</v>
      </c>
      <c r="C15" s="456">
        <v>7500</v>
      </c>
      <c r="D15" s="848"/>
      <c r="E15" s="1220">
        <f>SUM(C15-D15)</f>
        <v>7500</v>
      </c>
      <c r="F15" s="5"/>
    </row>
    <row r="16" spans="1:6" x14ac:dyDescent="0.25">
      <c r="A16" s="1226" t="s">
        <v>455</v>
      </c>
      <c r="B16" s="2" t="s">
        <v>418</v>
      </c>
      <c r="C16" s="456">
        <v>3500</v>
      </c>
      <c r="D16" s="848"/>
      <c r="E16" s="1220">
        <f t="shared" ref="E16:E21" si="1">SUM(C16-D16)</f>
        <v>3500</v>
      </c>
      <c r="F16" s="5"/>
    </row>
    <row r="17" spans="1:6" x14ac:dyDescent="0.25">
      <c r="A17" s="1226" t="s">
        <v>454</v>
      </c>
      <c r="B17" s="2" t="s">
        <v>48</v>
      </c>
      <c r="C17" s="456">
        <v>4000</v>
      </c>
      <c r="D17" s="848"/>
      <c r="E17" s="1220">
        <f t="shared" si="1"/>
        <v>4000</v>
      </c>
      <c r="F17" s="5"/>
    </row>
    <row r="18" spans="1:6" x14ac:dyDescent="0.25">
      <c r="A18" s="1226" t="s">
        <v>456</v>
      </c>
      <c r="B18" s="2" t="s">
        <v>49</v>
      </c>
      <c r="C18" s="456">
        <v>1500</v>
      </c>
      <c r="D18" s="848"/>
      <c r="E18" s="1220">
        <f t="shared" si="1"/>
        <v>1500</v>
      </c>
      <c r="F18" s="5"/>
    </row>
    <row r="19" spans="1:6" x14ac:dyDescent="0.25">
      <c r="A19" s="1226" t="s">
        <v>457</v>
      </c>
      <c r="B19" s="2" t="s">
        <v>420</v>
      </c>
      <c r="C19" s="456">
        <v>1000</v>
      </c>
      <c r="D19" s="848"/>
      <c r="E19" s="1220">
        <f t="shared" si="1"/>
        <v>1000</v>
      </c>
      <c r="F19" s="5"/>
    </row>
    <row r="20" spans="1:6" ht="12.75" customHeight="1" x14ac:dyDescent="0.25">
      <c r="A20" s="1226" t="s">
        <v>996</v>
      </c>
      <c r="B20" s="2" t="s">
        <v>51</v>
      </c>
      <c r="C20" s="456"/>
      <c r="D20" s="848"/>
      <c r="E20" s="1220">
        <f t="shared" si="1"/>
        <v>0</v>
      </c>
      <c r="F20" s="5"/>
    </row>
    <row r="21" spans="1:6" x14ac:dyDescent="0.25">
      <c r="A21" s="1226" t="s">
        <v>997</v>
      </c>
      <c r="B21" s="2" t="s">
        <v>50</v>
      </c>
      <c r="C21" s="456"/>
      <c r="D21" s="849"/>
      <c r="E21" s="1220">
        <f t="shared" si="1"/>
        <v>0</v>
      </c>
      <c r="F21" s="5"/>
    </row>
    <row r="22" spans="1:6" ht="3" customHeight="1" x14ac:dyDescent="0.25">
      <c r="A22" s="1227"/>
      <c r="B22" s="18"/>
      <c r="C22" s="538"/>
      <c r="D22" s="1210"/>
      <c r="E22" s="17"/>
      <c r="F22" s="5"/>
    </row>
    <row r="23" spans="1:6" s="11" customFormat="1" ht="15.75" customHeight="1" thickBot="1" x14ac:dyDescent="0.3">
      <c r="A23" s="1229"/>
      <c r="B23" s="13"/>
      <c r="C23" s="793"/>
      <c r="D23" s="1216"/>
      <c r="E23" s="1215"/>
      <c r="F23" s="570"/>
    </row>
    <row r="24" spans="1:6" ht="16.5" thickTop="1" x14ac:dyDescent="0.25">
      <c r="A24" s="1226"/>
      <c r="B24" s="166" t="s">
        <v>419</v>
      </c>
      <c r="C24" s="457">
        <f>SUM(C25:C32)</f>
        <v>7200</v>
      </c>
      <c r="D24" s="851">
        <f>SUM(D25:D32)</f>
        <v>0</v>
      </c>
      <c r="E24" s="1211">
        <f>SUM(C24-D24)</f>
        <v>7200</v>
      </c>
      <c r="F24" s="5"/>
    </row>
    <row r="25" spans="1:6" x14ac:dyDescent="0.25">
      <c r="A25" s="1226" t="s">
        <v>458</v>
      </c>
      <c r="B25" s="2" t="s">
        <v>998</v>
      </c>
      <c r="C25" s="764"/>
      <c r="D25" s="848"/>
      <c r="E25" s="1220">
        <f t="shared" ref="E25:E32" si="2">SUM(C25-D25)</f>
        <v>0</v>
      </c>
      <c r="F25" s="5"/>
    </row>
    <row r="26" spans="1:6" x14ac:dyDescent="0.25">
      <c r="A26" s="1226" t="s">
        <v>459</v>
      </c>
      <c r="B26" s="2" t="s">
        <v>52</v>
      </c>
      <c r="C26" s="456">
        <v>4200</v>
      </c>
      <c r="D26" s="848"/>
      <c r="E26" s="1220">
        <f t="shared" si="2"/>
        <v>4200</v>
      </c>
      <c r="F26" s="5"/>
    </row>
    <row r="27" spans="1:6" x14ac:dyDescent="0.25">
      <c r="A27" s="1226" t="s">
        <v>461</v>
      </c>
      <c r="B27" s="2" t="s">
        <v>418</v>
      </c>
      <c r="C27" s="456">
        <v>500</v>
      </c>
      <c r="D27" s="848"/>
      <c r="E27" s="1220">
        <f t="shared" si="2"/>
        <v>500</v>
      </c>
      <c r="F27" s="5"/>
    </row>
    <row r="28" spans="1:6" x14ac:dyDescent="0.25">
      <c r="A28" s="1226" t="s">
        <v>460</v>
      </c>
      <c r="B28" s="2" t="s">
        <v>53</v>
      </c>
      <c r="C28" s="456">
        <v>2000</v>
      </c>
      <c r="D28" s="848"/>
      <c r="E28" s="1220">
        <f t="shared" si="2"/>
        <v>2000</v>
      </c>
      <c r="F28" s="5"/>
    </row>
    <row r="29" spans="1:6" x14ac:dyDescent="0.25">
      <c r="A29" s="1226" t="s">
        <v>462</v>
      </c>
      <c r="B29" s="2" t="s">
        <v>49</v>
      </c>
      <c r="C29" s="456">
        <v>500</v>
      </c>
      <c r="D29" s="848"/>
      <c r="E29" s="1220">
        <f t="shared" si="2"/>
        <v>500</v>
      </c>
      <c r="F29" s="5"/>
    </row>
    <row r="30" spans="1:6" x14ac:dyDescent="0.25">
      <c r="A30" s="1226" t="s">
        <v>463</v>
      </c>
      <c r="B30" s="2" t="s">
        <v>420</v>
      </c>
      <c r="C30" s="456"/>
      <c r="D30" s="848"/>
      <c r="E30" s="1220">
        <f t="shared" si="2"/>
        <v>0</v>
      </c>
      <c r="F30" s="5"/>
    </row>
    <row r="31" spans="1:6" ht="12.75" customHeight="1" x14ac:dyDescent="0.25">
      <c r="A31" s="1226" t="s">
        <v>999</v>
      </c>
      <c r="B31" s="2" t="s">
        <v>54</v>
      </c>
      <c r="C31" s="456"/>
      <c r="D31" s="848"/>
      <c r="E31" s="1220">
        <f t="shared" si="2"/>
        <v>0</v>
      </c>
      <c r="F31" s="5"/>
    </row>
    <row r="32" spans="1:6" x14ac:dyDescent="0.25">
      <c r="A32" s="1226" t="s">
        <v>843</v>
      </c>
      <c r="B32" s="2" t="s">
        <v>50</v>
      </c>
      <c r="C32" s="456"/>
      <c r="D32" s="848"/>
      <c r="E32" s="1220">
        <f t="shared" si="2"/>
        <v>0</v>
      </c>
      <c r="F32" s="5"/>
    </row>
    <row r="33" spans="1:6" ht="3" customHeight="1" x14ac:dyDescent="0.25">
      <c r="A33" s="1227"/>
      <c r="B33" s="18"/>
      <c r="C33" s="539"/>
      <c r="D33" s="1208"/>
      <c r="E33" s="17"/>
      <c r="F33" s="5"/>
    </row>
    <row r="34" spans="1:6" s="11" customFormat="1" ht="18.75" customHeight="1" thickBot="1" x14ac:dyDescent="0.3">
      <c r="A34" s="1229"/>
      <c r="B34" s="13"/>
      <c r="C34" s="458"/>
      <c r="D34" s="1217"/>
      <c r="E34" s="1218"/>
      <c r="F34" s="570"/>
    </row>
    <row r="35" spans="1:6" ht="16.5" thickTop="1" x14ac:dyDescent="0.25">
      <c r="A35" s="1226"/>
      <c r="B35" s="166" t="s">
        <v>376</v>
      </c>
      <c r="C35" s="465">
        <f>SUM(C36:C41)</f>
        <v>5000</v>
      </c>
      <c r="D35" s="853">
        <f>SUM(D36:D41)</f>
        <v>0</v>
      </c>
      <c r="E35" s="1211">
        <f>SUM(C35-D35)</f>
        <v>5000</v>
      </c>
      <c r="F35" s="5"/>
    </row>
    <row r="36" spans="1:6" x14ac:dyDescent="0.25">
      <c r="A36" s="1226" t="s">
        <v>464</v>
      </c>
      <c r="B36" s="2" t="s">
        <v>55</v>
      </c>
      <c r="C36" s="456">
        <v>1000</v>
      </c>
      <c r="D36" s="733"/>
      <c r="E36" s="1220">
        <f t="shared" ref="E36:E41" si="3">SUM(C36-D36)</f>
        <v>1000</v>
      </c>
      <c r="F36" s="5"/>
    </row>
    <row r="37" spans="1:6" x14ac:dyDescent="0.25">
      <c r="A37" s="1226" t="s">
        <v>466</v>
      </c>
      <c r="B37" s="2" t="s">
        <v>418</v>
      </c>
      <c r="C37" s="456">
        <v>1000</v>
      </c>
      <c r="D37" s="733"/>
      <c r="E37" s="1220">
        <f t="shared" si="3"/>
        <v>1000</v>
      </c>
      <c r="F37" s="5"/>
    </row>
    <row r="38" spans="1:6" x14ac:dyDescent="0.25">
      <c r="A38" s="1226" t="s">
        <v>465</v>
      </c>
      <c r="B38" s="2" t="s">
        <v>53</v>
      </c>
      <c r="C38" s="456">
        <v>1000</v>
      </c>
      <c r="D38" s="733"/>
      <c r="E38" s="1220">
        <f t="shared" si="3"/>
        <v>1000</v>
      </c>
      <c r="F38" s="5"/>
    </row>
    <row r="39" spans="1:6" x14ac:dyDescent="0.25">
      <c r="A39" s="1226" t="s">
        <v>467</v>
      </c>
      <c r="B39" s="2" t="s">
        <v>49</v>
      </c>
      <c r="C39" s="456">
        <v>1000</v>
      </c>
      <c r="D39" s="733"/>
      <c r="E39" s="1220">
        <f t="shared" si="3"/>
        <v>1000</v>
      </c>
      <c r="F39" s="5"/>
    </row>
    <row r="40" spans="1:6" ht="13.5" customHeight="1" x14ac:dyDescent="0.25">
      <c r="A40" s="1226" t="s">
        <v>468</v>
      </c>
      <c r="B40" s="2" t="s">
        <v>56</v>
      </c>
      <c r="C40" s="456">
        <v>1000</v>
      </c>
      <c r="D40" s="733"/>
      <c r="E40" s="1220">
        <f t="shared" si="3"/>
        <v>1000</v>
      </c>
      <c r="F40" s="5"/>
    </row>
    <row r="41" spans="1:6" x14ac:dyDescent="0.25">
      <c r="A41" s="1226" t="s">
        <v>1000</v>
      </c>
      <c r="B41" s="2" t="s">
        <v>51</v>
      </c>
      <c r="C41" s="456"/>
      <c r="D41" s="733"/>
      <c r="E41" s="1220">
        <f t="shared" si="3"/>
        <v>0</v>
      </c>
      <c r="F41" s="5"/>
    </row>
    <row r="42" spans="1:6" ht="3" customHeight="1" x14ac:dyDescent="0.25">
      <c r="A42" s="1227"/>
      <c r="B42" s="18"/>
      <c r="C42" s="538"/>
      <c r="D42" s="1191"/>
      <c r="E42" s="1209"/>
      <c r="F42" s="5"/>
    </row>
    <row r="43" spans="1:6" s="11" customFormat="1" ht="17.25" customHeight="1" thickBot="1" x14ac:dyDescent="0.3">
      <c r="A43" s="1229"/>
      <c r="B43" s="13"/>
      <c r="C43" s="458"/>
      <c r="D43" s="1214"/>
      <c r="E43" s="1219"/>
      <c r="F43" s="570"/>
    </row>
    <row r="44" spans="1:6" ht="16.5" thickTop="1" x14ac:dyDescent="0.25">
      <c r="A44" s="1226"/>
      <c r="B44" s="166" t="s">
        <v>379</v>
      </c>
      <c r="C44" s="457"/>
      <c r="D44" s="1207"/>
      <c r="E44" s="687"/>
      <c r="F44" s="5"/>
    </row>
    <row r="45" spans="1:6" ht="15.75" x14ac:dyDescent="0.25">
      <c r="A45" s="1226"/>
      <c r="B45" s="1231" t="s">
        <v>57</v>
      </c>
      <c r="C45" s="484">
        <f>SUM(C46:C55)</f>
        <v>23300</v>
      </c>
      <c r="D45" s="1207">
        <f>SUM(D46:D56)</f>
        <v>0</v>
      </c>
      <c r="E45" s="1211">
        <f>SUM(C45-D45)</f>
        <v>23300</v>
      </c>
      <c r="F45" s="5"/>
    </row>
    <row r="46" spans="1:6" x14ac:dyDescent="0.25">
      <c r="A46" s="1226" t="s">
        <v>469</v>
      </c>
      <c r="B46" s="2" t="s">
        <v>58</v>
      </c>
      <c r="C46" s="456">
        <v>15000</v>
      </c>
      <c r="D46" s="852"/>
      <c r="E46" s="1206">
        <f>SUM(C46-D46)</f>
        <v>15000</v>
      </c>
      <c r="F46" s="5"/>
    </row>
    <row r="47" spans="1:6" x14ac:dyDescent="0.25">
      <c r="A47" s="1226" t="s">
        <v>470</v>
      </c>
      <c r="B47" s="2" t="s">
        <v>59</v>
      </c>
      <c r="C47" s="456">
        <v>2500</v>
      </c>
      <c r="D47" s="852"/>
      <c r="E47" s="1206">
        <f t="shared" ref="E47:E55" si="4">SUM(C47-D47)</f>
        <v>2500</v>
      </c>
      <c r="F47" s="5"/>
    </row>
    <row r="48" spans="1:6" x14ac:dyDescent="0.25">
      <c r="A48" s="1226" t="s">
        <v>471</v>
      </c>
      <c r="B48" s="2" t="s">
        <v>844</v>
      </c>
      <c r="C48" s="456">
        <v>2000</v>
      </c>
      <c r="D48" s="732"/>
      <c r="E48" s="1206">
        <f t="shared" si="4"/>
        <v>2000</v>
      </c>
      <c r="F48" s="5"/>
    </row>
    <row r="49" spans="1:6" x14ac:dyDescent="0.25">
      <c r="A49" s="1226" t="s">
        <v>1001</v>
      </c>
      <c r="B49" s="2" t="s">
        <v>60</v>
      </c>
      <c r="C49" s="456"/>
      <c r="D49" s="732"/>
      <c r="E49" s="1206">
        <f t="shared" si="4"/>
        <v>0</v>
      </c>
      <c r="F49" s="5"/>
    </row>
    <row r="50" spans="1:6" x14ac:dyDescent="0.25">
      <c r="A50" s="1226"/>
      <c r="B50" s="1232" t="s">
        <v>61</v>
      </c>
      <c r="C50" s="456"/>
      <c r="D50" s="732"/>
      <c r="E50" s="1206">
        <f t="shared" si="4"/>
        <v>0</v>
      </c>
      <c r="F50" s="5"/>
    </row>
    <row r="51" spans="1:6" x14ac:dyDescent="0.25">
      <c r="A51" s="1226" t="s">
        <v>472</v>
      </c>
      <c r="B51" s="1233" t="s">
        <v>350</v>
      </c>
      <c r="C51" s="456">
        <v>2500</v>
      </c>
      <c r="D51" s="732"/>
      <c r="E51" s="1206">
        <f t="shared" si="4"/>
        <v>2500</v>
      </c>
      <c r="F51" s="5"/>
    </row>
    <row r="52" spans="1:6" x14ac:dyDescent="0.25">
      <c r="A52" s="1226" t="s">
        <v>1002</v>
      </c>
      <c r="B52" s="2" t="s">
        <v>59</v>
      </c>
      <c r="C52" s="456">
        <v>500</v>
      </c>
      <c r="D52" s="732"/>
      <c r="E52" s="1206">
        <f t="shared" si="4"/>
        <v>500</v>
      </c>
      <c r="F52" s="5"/>
    </row>
    <row r="53" spans="1:6" x14ac:dyDescent="0.25">
      <c r="A53" s="1226" t="s">
        <v>473</v>
      </c>
      <c r="B53" s="2" t="s">
        <v>1167</v>
      </c>
      <c r="C53" s="456">
        <v>500</v>
      </c>
      <c r="D53" s="732"/>
      <c r="E53" s="1206">
        <f t="shared" si="4"/>
        <v>500</v>
      </c>
      <c r="F53" s="5"/>
    </row>
    <row r="54" spans="1:6" x14ac:dyDescent="0.25">
      <c r="A54" s="1226" t="s">
        <v>474</v>
      </c>
      <c r="B54" s="2" t="s">
        <v>63</v>
      </c>
      <c r="C54" s="456">
        <v>300</v>
      </c>
      <c r="D54" s="852"/>
      <c r="E54" s="1206">
        <f t="shared" si="4"/>
        <v>300</v>
      </c>
      <c r="F54" s="5"/>
    </row>
    <row r="55" spans="1:6" ht="12" customHeight="1" x14ac:dyDescent="0.25">
      <c r="A55" s="1226" t="s">
        <v>902</v>
      </c>
      <c r="B55" s="2" t="s">
        <v>62</v>
      </c>
      <c r="C55" s="456">
        <v>0</v>
      </c>
      <c r="D55" s="732"/>
      <c r="E55" s="731">
        <f t="shared" si="4"/>
        <v>0</v>
      </c>
      <c r="F55" s="5"/>
    </row>
    <row r="56" spans="1:6" ht="3" customHeight="1" x14ac:dyDescent="0.25">
      <c r="A56" s="1227"/>
      <c r="B56" s="1228"/>
      <c r="C56" s="538"/>
      <c r="D56" s="850"/>
      <c r="E56" s="538"/>
      <c r="F56" s="538"/>
    </row>
    <row r="57" spans="1:6" ht="15.75" x14ac:dyDescent="0.25">
      <c r="A57" s="1226"/>
      <c r="B57" s="166" t="s">
        <v>64</v>
      </c>
      <c r="C57" s="816">
        <f>SUM(C58:C61)</f>
        <v>12000</v>
      </c>
      <c r="D57" s="853">
        <f>SUM(D58:D61)</f>
        <v>0</v>
      </c>
      <c r="E57" s="1211">
        <f>SUM(C57-D57)</f>
        <v>12000</v>
      </c>
      <c r="F57" s="5"/>
    </row>
    <row r="58" spans="1:6" x14ac:dyDescent="0.25">
      <c r="A58" s="1226" t="s">
        <v>475</v>
      </c>
      <c r="B58" s="2" t="s">
        <v>65</v>
      </c>
      <c r="C58" s="459">
        <v>2000</v>
      </c>
      <c r="D58" s="672"/>
      <c r="E58" s="1206">
        <f>SUM(C58-D58)</f>
        <v>2000</v>
      </c>
      <c r="F58" s="5"/>
    </row>
    <row r="59" spans="1:6" x14ac:dyDescent="0.25">
      <c r="A59" s="1226" t="s">
        <v>1003</v>
      </c>
      <c r="B59" s="2" t="s">
        <v>66</v>
      </c>
      <c r="C59" s="459"/>
      <c r="D59" s="672"/>
      <c r="E59" s="1206">
        <f t="shared" ref="E59:E61" si="5">SUM(C59-D59)</f>
        <v>0</v>
      </c>
      <c r="F59" s="5"/>
    </row>
    <row r="60" spans="1:6" ht="13.5" customHeight="1" x14ac:dyDescent="0.25">
      <c r="A60" s="1226" t="s">
        <v>476</v>
      </c>
      <c r="B60" s="2" t="s">
        <v>67</v>
      </c>
      <c r="C60" s="459">
        <v>1000</v>
      </c>
      <c r="D60" s="672"/>
      <c r="E60" s="1206">
        <f t="shared" si="5"/>
        <v>1000</v>
      </c>
      <c r="F60" s="5"/>
    </row>
    <row r="61" spans="1:6" ht="15.75" thickBot="1" x14ac:dyDescent="0.3">
      <c r="A61" s="1226" t="s">
        <v>477</v>
      </c>
      <c r="B61" s="2" t="s">
        <v>68</v>
      </c>
      <c r="C61" s="459">
        <v>9000</v>
      </c>
      <c r="D61" s="854"/>
      <c r="E61" s="1206">
        <f t="shared" si="5"/>
        <v>9000</v>
      </c>
      <c r="F61" s="5"/>
    </row>
    <row r="62" spans="1:6" ht="20.25" thickTop="1" thickBot="1" x14ac:dyDescent="0.35">
      <c r="A62" s="1221"/>
      <c r="B62" s="1222" t="s">
        <v>69</v>
      </c>
      <c r="C62" s="460">
        <f>SUM(C3,C14,C24,C35,C45,C57)</f>
        <v>100000</v>
      </c>
      <c r="D62" s="855">
        <f>SUM(D3,D14,D24,D35,D45,D57)</f>
        <v>0</v>
      </c>
      <c r="E62" s="1020">
        <f>SUM(C62-D62)</f>
        <v>100000</v>
      </c>
      <c r="F62" s="621"/>
    </row>
    <row r="63" spans="1:6" ht="15.75" thickTop="1" x14ac:dyDescent="0.25"/>
  </sheetData>
  <phoneticPr fontId="46" type="noConversion"/>
  <hyperlinks>
    <hyperlink ref="A1" location="'résultat analytique 2'!A1" display="Résultats A"/>
  </hyperlinks>
  <pageMargins left="0.23622047244094491" right="0.23622047244094491" top="0.74803149606299213" bottom="0.74803149606299213" header="0.31496062992125984" footer="0.31496062992125984"/>
  <pageSetup paperSize="9" scale="75" orientation="portrait" horizontalDpi="200" verticalDpi="200" r:id="rId1"/>
  <headerFooter>
    <oddHeader xml:space="preserve">&amp;L&amp;"-,Gras"&amp;16FFSB
&amp;14&amp;URESPONSABLE: A. MILANO &amp;C&amp;"-,Gras"&amp;14 2-TRADITIONNEL &amp;R&amp;"-,Gras"&amp;14CONTROLE BUDGET  </oddHeader>
    <oddFooter>&amp;L&amp;"-,Gras"&amp;12Code :02101&amp;C&amp;"-,Gras"&amp;14TRESORERIE GENERALE / CONTROLE DE GESTION</oddFooter>
  </headerFooter>
  <ignoredErrors>
    <ignoredError sqref="A15:A19 A25:A30 A39:A40 A46:A48 A36:A37 A9:A11 A4:A8 A50:A51 A53:A54 A56:A58 A60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0"/>
  <sheetViews>
    <sheetView zoomScale="110" zoomScaleNormal="110" workbookViewId="0">
      <pane ySplit="1" topLeftCell="A107" activePane="bottomLeft" state="frozen"/>
      <selection pane="bottomLeft" activeCell="B1" sqref="B1"/>
    </sheetView>
  </sheetViews>
  <sheetFormatPr baseColWidth="10" defaultRowHeight="15" x14ac:dyDescent="0.25"/>
  <cols>
    <col min="1" max="1" width="11" style="15" customWidth="1"/>
    <col min="2" max="2" width="28.5703125" customWidth="1"/>
    <col min="3" max="3" width="17.5703125" bestFit="1" customWidth="1"/>
    <col min="4" max="4" width="17.7109375" style="142" bestFit="1" customWidth="1"/>
    <col min="5" max="5" width="15.5703125" style="159" bestFit="1" customWidth="1"/>
    <col min="7" max="7" width="12.5703125" bestFit="1" customWidth="1"/>
  </cols>
  <sheetData>
    <row r="1" spans="1:7" ht="35.1" customHeight="1" thickTop="1" thickBot="1" x14ac:dyDescent="0.35">
      <c r="B1" s="362" t="s">
        <v>438</v>
      </c>
      <c r="C1" s="385" t="s">
        <v>1145</v>
      </c>
      <c r="D1" s="856" t="s">
        <v>1147</v>
      </c>
      <c r="E1" s="252" t="s">
        <v>442</v>
      </c>
      <c r="F1" s="448"/>
      <c r="G1" s="448"/>
    </row>
    <row r="2" spans="1:7" ht="21" customHeight="1" thickTop="1" thickBot="1" x14ac:dyDescent="0.35">
      <c r="A2" s="388" t="s">
        <v>70</v>
      </c>
      <c r="B2" s="163"/>
      <c r="C2" s="464">
        <f>SUM(C1,C14,C24,C3,C33,C42,C51)</f>
        <v>115710</v>
      </c>
      <c r="D2" s="857">
        <f>D3+D14+D24+D33+D42+D51</f>
        <v>0</v>
      </c>
      <c r="E2" s="1183">
        <f>SUM(C2-D2)</f>
        <v>115710</v>
      </c>
    </row>
    <row r="3" spans="1:7" ht="16.5" thickTop="1" x14ac:dyDescent="0.25">
      <c r="A3" s="389" t="s">
        <v>71</v>
      </c>
      <c r="C3" s="465">
        <f>SUM(C5:C11)</f>
        <v>34100</v>
      </c>
      <c r="D3" s="858">
        <f>SUM(D5:D12)</f>
        <v>0</v>
      </c>
      <c r="E3" s="1185">
        <f>SUM(C3-D3)</f>
        <v>34100</v>
      </c>
    </row>
    <row r="4" spans="1:7" ht="3" customHeight="1" x14ac:dyDescent="0.25">
      <c r="C4" s="456"/>
      <c r="D4" s="859"/>
      <c r="E4" s="1185">
        <f t="shared" ref="E4:E12" si="0">SUM(C4-D4)</f>
        <v>0</v>
      </c>
    </row>
    <row r="5" spans="1:7" ht="15.75" x14ac:dyDescent="0.25">
      <c r="A5" s="394" t="s">
        <v>478</v>
      </c>
      <c r="B5" t="s">
        <v>72</v>
      </c>
      <c r="C5" s="456">
        <v>23300</v>
      </c>
      <c r="D5" s="860"/>
      <c r="E5" s="1196">
        <f t="shared" si="0"/>
        <v>23300</v>
      </c>
    </row>
    <row r="6" spans="1:7" ht="15.75" x14ac:dyDescent="0.25">
      <c r="A6" s="394" t="s">
        <v>479</v>
      </c>
      <c r="B6" t="s">
        <v>73</v>
      </c>
      <c r="C6" s="456">
        <v>2000</v>
      </c>
      <c r="D6" s="860"/>
      <c r="E6" s="1196">
        <f t="shared" si="0"/>
        <v>2000</v>
      </c>
    </row>
    <row r="7" spans="1:7" ht="15.75" x14ac:dyDescent="0.25">
      <c r="A7" s="394" t="s">
        <v>827</v>
      </c>
      <c r="B7" t="s">
        <v>74</v>
      </c>
      <c r="C7" s="456"/>
      <c r="D7" s="860"/>
      <c r="E7" s="1196">
        <f t="shared" si="0"/>
        <v>0</v>
      </c>
    </row>
    <row r="8" spans="1:7" ht="15.75" x14ac:dyDescent="0.25">
      <c r="A8" s="394" t="s">
        <v>480</v>
      </c>
      <c r="B8" t="s">
        <v>75</v>
      </c>
      <c r="C8" s="456">
        <v>3000</v>
      </c>
      <c r="D8" s="860"/>
      <c r="E8" s="1196">
        <f t="shared" si="0"/>
        <v>3000</v>
      </c>
    </row>
    <row r="9" spans="1:7" ht="15.75" x14ac:dyDescent="0.25">
      <c r="A9" s="394" t="s">
        <v>481</v>
      </c>
      <c r="B9" t="s">
        <v>138</v>
      </c>
      <c r="C9" s="456">
        <v>2800</v>
      </c>
      <c r="D9" s="860"/>
      <c r="E9" s="1196">
        <f t="shared" si="0"/>
        <v>2800</v>
      </c>
    </row>
    <row r="10" spans="1:7" ht="15.75" x14ac:dyDescent="0.25">
      <c r="A10" s="394" t="s">
        <v>482</v>
      </c>
      <c r="B10" t="s">
        <v>77</v>
      </c>
      <c r="C10" s="456">
        <v>3000</v>
      </c>
      <c r="D10" s="860"/>
      <c r="E10" s="1196">
        <f t="shared" si="0"/>
        <v>3000</v>
      </c>
    </row>
    <row r="11" spans="1:7" ht="15.75" x14ac:dyDescent="0.25">
      <c r="A11" s="394" t="s">
        <v>785</v>
      </c>
      <c r="B11" t="s">
        <v>229</v>
      </c>
      <c r="C11" s="456"/>
      <c r="D11" s="860"/>
      <c r="E11" s="1196">
        <f t="shared" si="0"/>
        <v>0</v>
      </c>
    </row>
    <row r="12" spans="1:7" ht="15.75" x14ac:dyDescent="0.25">
      <c r="A12" s="394" t="s">
        <v>899</v>
      </c>
      <c r="B12" t="s">
        <v>900</v>
      </c>
      <c r="C12" s="456"/>
      <c r="D12" s="860"/>
      <c r="E12" s="1196">
        <f t="shared" si="0"/>
        <v>0</v>
      </c>
    </row>
    <row r="13" spans="1:7" ht="3.95" customHeight="1" x14ac:dyDescent="0.25">
      <c r="A13" s="390"/>
      <c r="B13" s="19"/>
      <c r="C13" s="373"/>
      <c r="D13" s="1190"/>
      <c r="E13" s="1186"/>
    </row>
    <row r="14" spans="1:7" ht="15.75" x14ac:dyDescent="0.25">
      <c r="A14" s="389" t="s">
        <v>78</v>
      </c>
      <c r="C14" s="465">
        <f>SUM(C16:C22)</f>
        <v>23300</v>
      </c>
      <c r="D14" s="858">
        <f>SUM(D15:D22)</f>
        <v>0</v>
      </c>
      <c r="E14" s="1202">
        <f>SUM(C14-D14)</f>
        <v>23300</v>
      </c>
    </row>
    <row r="15" spans="1:7" ht="3" customHeight="1" x14ac:dyDescent="0.25">
      <c r="C15" s="456"/>
      <c r="D15" s="860"/>
      <c r="E15" s="1184">
        <f t="shared" ref="E15" si="1">D15-C15</f>
        <v>0</v>
      </c>
    </row>
    <row r="16" spans="1:7" x14ac:dyDescent="0.25">
      <c r="A16" s="394" t="s">
        <v>483</v>
      </c>
      <c r="B16" t="s">
        <v>72</v>
      </c>
      <c r="C16" s="456">
        <v>8900</v>
      </c>
      <c r="D16" s="860"/>
      <c r="E16" s="1203">
        <f>SUM(C16-D16)</f>
        <v>8900</v>
      </c>
    </row>
    <row r="17" spans="1:5" x14ac:dyDescent="0.25">
      <c r="A17" s="394" t="s">
        <v>484</v>
      </c>
      <c r="B17" t="s">
        <v>73</v>
      </c>
      <c r="C17" s="456">
        <v>6500</v>
      </c>
      <c r="D17" s="860"/>
      <c r="E17" s="1197">
        <f>SUM(C17-D17)</f>
        <v>6500</v>
      </c>
    </row>
    <row r="18" spans="1:5" x14ac:dyDescent="0.25">
      <c r="A18" s="394" t="s">
        <v>485</v>
      </c>
      <c r="B18" t="s">
        <v>74</v>
      </c>
      <c r="C18" s="456">
        <v>2300</v>
      </c>
      <c r="D18" s="860"/>
      <c r="E18" s="1197">
        <f t="shared" ref="E18:E22" si="2">SUM(C18-D18)</f>
        <v>2300</v>
      </c>
    </row>
    <row r="19" spans="1:5" x14ac:dyDescent="0.25">
      <c r="A19" s="394" t="s">
        <v>486</v>
      </c>
      <c r="B19" t="s">
        <v>75</v>
      </c>
      <c r="C19" s="456">
        <v>2800</v>
      </c>
      <c r="D19" s="860"/>
      <c r="E19" s="1197">
        <f t="shared" si="2"/>
        <v>2800</v>
      </c>
    </row>
    <row r="20" spans="1:5" x14ac:dyDescent="0.25">
      <c r="A20" s="394" t="s">
        <v>487</v>
      </c>
      <c r="B20" t="s">
        <v>138</v>
      </c>
      <c r="C20" s="456">
        <v>2800</v>
      </c>
      <c r="D20" s="860"/>
      <c r="E20" s="1197">
        <f t="shared" si="2"/>
        <v>2800</v>
      </c>
    </row>
    <row r="21" spans="1:5" x14ac:dyDescent="0.25">
      <c r="A21" s="394" t="s">
        <v>787</v>
      </c>
      <c r="B21" t="s">
        <v>788</v>
      </c>
      <c r="C21" s="456"/>
      <c r="D21" s="860"/>
      <c r="E21" s="1197">
        <f t="shared" si="2"/>
        <v>0</v>
      </c>
    </row>
    <row r="22" spans="1:5" x14ac:dyDescent="0.25">
      <c r="A22" s="394" t="s">
        <v>813</v>
      </c>
      <c r="B22" t="s">
        <v>229</v>
      </c>
      <c r="C22" s="456"/>
      <c r="D22" s="860"/>
      <c r="E22" s="1197">
        <f t="shared" si="2"/>
        <v>0</v>
      </c>
    </row>
    <row r="23" spans="1:5" ht="3.95" customHeight="1" x14ac:dyDescent="0.25">
      <c r="A23" s="390"/>
      <c r="B23" s="19"/>
      <c r="C23" s="373"/>
      <c r="D23" s="1190"/>
      <c r="E23" s="1186"/>
    </row>
    <row r="24" spans="1:5" ht="15.75" x14ac:dyDescent="0.25">
      <c r="A24" s="389" t="s">
        <v>79</v>
      </c>
      <c r="C24" s="465">
        <f>SUM(C26:C30)</f>
        <v>19900</v>
      </c>
      <c r="D24" s="858">
        <f>SUM(D26:D31)</f>
        <v>0</v>
      </c>
      <c r="E24" s="1202">
        <f>SUM(C24-D24)</f>
        <v>19900</v>
      </c>
    </row>
    <row r="25" spans="1:5" ht="3" customHeight="1" x14ac:dyDescent="0.25">
      <c r="C25" s="456"/>
      <c r="D25" s="861"/>
      <c r="E25" s="1187"/>
    </row>
    <row r="26" spans="1:5" x14ac:dyDescent="0.25">
      <c r="A26" s="15" t="s">
        <v>488</v>
      </c>
      <c r="B26" t="s">
        <v>72</v>
      </c>
      <c r="C26" s="456">
        <v>5100</v>
      </c>
      <c r="D26" s="860"/>
      <c r="E26" s="1197">
        <f t="shared" ref="E26" si="3">D26-C26</f>
        <v>-5100</v>
      </c>
    </row>
    <row r="27" spans="1:5" x14ac:dyDescent="0.25">
      <c r="A27" s="15" t="s">
        <v>489</v>
      </c>
      <c r="B27" t="s">
        <v>73</v>
      </c>
      <c r="C27" s="456">
        <v>7000</v>
      </c>
      <c r="D27" s="860"/>
      <c r="E27" s="1197">
        <f t="shared" ref="E27:E31" si="4">SUM(C27-D27)</f>
        <v>7000</v>
      </c>
    </row>
    <row r="28" spans="1:5" x14ac:dyDescent="0.25">
      <c r="A28" s="15" t="s">
        <v>490</v>
      </c>
      <c r="B28" t="s">
        <v>74</v>
      </c>
      <c r="C28" s="456">
        <v>2800</v>
      </c>
      <c r="D28" s="860"/>
      <c r="E28" s="1197">
        <f t="shared" si="4"/>
        <v>2800</v>
      </c>
    </row>
    <row r="29" spans="1:5" x14ac:dyDescent="0.25">
      <c r="A29" s="15" t="s">
        <v>491</v>
      </c>
      <c r="B29" t="s">
        <v>75</v>
      </c>
      <c r="C29" s="456">
        <v>4500</v>
      </c>
      <c r="D29" s="860"/>
      <c r="E29" s="1197">
        <f t="shared" si="4"/>
        <v>4500</v>
      </c>
    </row>
    <row r="30" spans="1:5" x14ac:dyDescent="0.25">
      <c r="A30" s="15" t="s">
        <v>492</v>
      </c>
      <c r="B30" t="s">
        <v>138</v>
      </c>
      <c r="C30" s="456">
        <v>500</v>
      </c>
      <c r="D30" s="860"/>
      <c r="E30" s="1197">
        <f t="shared" si="4"/>
        <v>500</v>
      </c>
    </row>
    <row r="31" spans="1:5" x14ac:dyDescent="0.25">
      <c r="A31" s="15" t="s">
        <v>810</v>
      </c>
      <c r="B31" t="s">
        <v>532</v>
      </c>
      <c r="C31" s="456"/>
      <c r="D31" s="862"/>
      <c r="E31" s="1197">
        <f t="shared" si="4"/>
        <v>0</v>
      </c>
    </row>
    <row r="32" spans="1:5" ht="3.95" customHeight="1" x14ac:dyDescent="0.25">
      <c r="A32" s="390"/>
      <c r="B32" s="19"/>
      <c r="C32" s="373"/>
      <c r="D32" s="1190"/>
      <c r="E32" s="1186"/>
    </row>
    <row r="33" spans="1:5" ht="15.75" x14ac:dyDescent="0.25">
      <c r="A33" s="389" t="s">
        <v>80</v>
      </c>
      <c r="C33" s="465">
        <f>SUM(C35:C40)</f>
        <v>16500</v>
      </c>
      <c r="D33" s="858">
        <f>SUM(D35:D40)</f>
        <v>0</v>
      </c>
      <c r="E33" s="1202">
        <f>SUM(C33-D33)</f>
        <v>16500</v>
      </c>
    </row>
    <row r="34" spans="1:5" ht="3" customHeight="1" x14ac:dyDescent="0.25">
      <c r="C34" s="456"/>
      <c r="D34" s="860"/>
      <c r="E34" s="1184">
        <f t="shared" ref="E34" si="5">D34-C34</f>
        <v>0</v>
      </c>
    </row>
    <row r="35" spans="1:5" x14ac:dyDescent="0.25">
      <c r="A35" s="15" t="s">
        <v>493</v>
      </c>
      <c r="B35" t="s">
        <v>72</v>
      </c>
      <c r="C35" s="456">
        <v>4200</v>
      </c>
      <c r="D35" s="860"/>
      <c r="E35" s="1197">
        <f>D35-C35</f>
        <v>-4200</v>
      </c>
    </row>
    <row r="36" spans="1:5" x14ac:dyDescent="0.25">
      <c r="A36" s="15" t="s">
        <v>494</v>
      </c>
      <c r="B36" t="s">
        <v>73</v>
      </c>
      <c r="C36" s="456">
        <v>7000</v>
      </c>
      <c r="D36" s="860"/>
      <c r="E36" s="1197">
        <f>SUM(C36-D36)</f>
        <v>7000</v>
      </c>
    </row>
    <row r="37" spans="1:5" x14ac:dyDescent="0.25">
      <c r="A37" s="15" t="s">
        <v>495</v>
      </c>
      <c r="B37" t="s">
        <v>74</v>
      </c>
      <c r="C37" s="456">
        <v>900</v>
      </c>
      <c r="D37" s="860"/>
      <c r="E37" s="1197">
        <f t="shared" ref="E37:E40" si="6">SUM(C37-D37)</f>
        <v>900</v>
      </c>
    </row>
    <row r="38" spans="1:5" x14ac:dyDescent="0.25">
      <c r="A38" s="15" t="s">
        <v>496</v>
      </c>
      <c r="B38" t="s">
        <v>75</v>
      </c>
      <c r="C38" s="456">
        <v>4000</v>
      </c>
      <c r="D38" s="860"/>
      <c r="E38" s="1197">
        <f t="shared" si="6"/>
        <v>4000</v>
      </c>
    </row>
    <row r="39" spans="1:5" x14ac:dyDescent="0.25">
      <c r="A39" s="15" t="s">
        <v>497</v>
      </c>
      <c r="B39" t="s">
        <v>138</v>
      </c>
      <c r="C39" s="456">
        <v>400</v>
      </c>
      <c r="D39" s="860"/>
      <c r="E39" s="1197">
        <f t="shared" si="6"/>
        <v>400</v>
      </c>
    </row>
    <row r="40" spans="1:5" x14ac:dyDescent="0.25">
      <c r="A40" s="15" t="s">
        <v>811</v>
      </c>
      <c r="B40" t="s">
        <v>229</v>
      </c>
      <c r="C40" s="456"/>
      <c r="D40" s="860"/>
      <c r="E40" s="1197">
        <f t="shared" si="6"/>
        <v>0</v>
      </c>
    </row>
    <row r="41" spans="1:5" ht="3.95" customHeight="1" x14ac:dyDescent="0.25">
      <c r="A41" s="390"/>
      <c r="B41" s="19"/>
      <c r="C41" s="746"/>
      <c r="D41" s="1191"/>
      <c r="E41" s="1188"/>
    </row>
    <row r="42" spans="1:5" ht="15" customHeight="1" x14ac:dyDescent="0.25">
      <c r="A42" s="389" t="s">
        <v>81</v>
      </c>
      <c r="C42" s="465">
        <f>SUM(C44:C48)</f>
        <v>6210</v>
      </c>
      <c r="D42" s="858">
        <f>SUM(D44:D49)</f>
        <v>0</v>
      </c>
      <c r="E42" s="1202">
        <f>SUM(C42-D42)</f>
        <v>6210</v>
      </c>
    </row>
    <row r="43" spans="1:5" ht="5.0999999999999996" customHeight="1" x14ac:dyDescent="0.25">
      <c r="C43" s="456"/>
      <c r="D43" s="861"/>
      <c r="E43" s="1187"/>
    </row>
    <row r="44" spans="1:5" x14ac:dyDescent="0.25">
      <c r="A44" s="15" t="s">
        <v>498</v>
      </c>
      <c r="B44" t="s">
        <v>72</v>
      </c>
      <c r="C44" s="456">
        <v>3000</v>
      </c>
      <c r="D44" s="860"/>
      <c r="E44" s="1197">
        <f>D44-C44</f>
        <v>-3000</v>
      </c>
    </row>
    <row r="45" spans="1:5" x14ac:dyDescent="0.25">
      <c r="A45" s="15" t="s">
        <v>499</v>
      </c>
      <c r="B45" t="s">
        <v>73</v>
      </c>
      <c r="C45" s="456">
        <v>1100</v>
      </c>
      <c r="D45" s="860"/>
      <c r="E45" s="1197">
        <f>SUM(C45-D45)</f>
        <v>1100</v>
      </c>
    </row>
    <row r="46" spans="1:5" x14ac:dyDescent="0.25">
      <c r="A46" s="15" t="s">
        <v>500</v>
      </c>
      <c r="B46" t="s">
        <v>74</v>
      </c>
      <c r="C46" s="456">
        <v>1800</v>
      </c>
      <c r="D46" s="860"/>
      <c r="E46" s="1197">
        <f t="shared" ref="E46:E49" si="7">SUM(C46-D46)</f>
        <v>1800</v>
      </c>
    </row>
    <row r="47" spans="1:5" x14ac:dyDescent="0.25">
      <c r="A47" s="15" t="s">
        <v>501</v>
      </c>
      <c r="B47" t="s">
        <v>75</v>
      </c>
      <c r="C47" s="456">
        <v>150</v>
      </c>
      <c r="D47" s="860"/>
      <c r="E47" s="1197">
        <f t="shared" si="7"/>
        <v>150</v>
      </c>
    </row>
    <row r="48" spans="1:5" x14ac:dyDescent="0.25">
      <c r="A48" s="15" t="s">
        <v>502</v>
      </c>
      <c r="B48" t="s">
        <v>138</v>
      </c>
      <c r="C48" s="456">
        <v>160</v>
      </c>
      <c r="D48" s="860"/>
      <c r="E48" s="1197">
        <f t="shared" si="7"/>
        <v>160</v>
      </c>
    </row>
    <row r="49" spans="1:5" x14ac:dyDescent="0.25">
      <c r="A49" s="15" t="s">
        <v>897</v>
      </c>
      <c r="B49" t="s">
        <v>898</v>
      </c>
      <c r="C49" s="456"/>
      <c r="D49" s="860"/>
      <c r="E49" s="1197">
        <f t="shared" si="7"/>
        <v>0</v>
      </c>
    </row>
    <row r="50" spans="1:5" ht="3.75" customHeight="1" x14ac:dyDescent="0.25">
      <c r="A50" s="390"/>
      <c r="B50" s="19"/>
      <c r="C50" s="373"/>
      <c r="D50" s="1190"/>
      <c r="E50" s="1186"/>
    </row>
    <row r="51" spans="1:5" ht="12.75" customHeight="1" x14ac:dyDescent="0.25">
      <c r="A51" s="389" t="s">
        <v>82</v>
      </c>
      <c r="C51" s="466">
        <f>SUM(C52:C58)</f>
        <v>15700</v>
      </c>
      <c r="D51" s="858">
        <f>SUM(D53:D58)</f>
        <v>0</v>
      </c>
      <c r="E51" s="1202">
        <f>SUM(C51-D51)</f>
        <v>15700</v>
      </c>
    </row>
    <row r="52" spans="1:5" ht="12.75" customHeight="1" x14ac:dyDescent="0.25">
      <c r="A52" s="389"/>
      <c r="C52" s="472"/>
      <c r="D52" s="858"/>
      <c r="E52" s="1198"/>
    </row>
    <row r="53" spans="1:5" x14ac:dyDescent="0.25">
      <c r="A53" s="15" t="s">
        <v>504</v>
      </c>
      <c r="B53" t="s">
        <v>84</v>
      </c>
      <c r="C53" s="456">
        <v>9800</v>
      </c>
      <c r="D53" s="860"/>
      <c r="E53" s="1197">
        <f>SUM(C53-D53)</f>
        <v>9800</v>
      </c>
    </row>
    <row r="54" spans="1:5" x14ac:dyDescent="0.25">
      <c r="A54" s="15" t="s">
        <v>505</v>
      </c>
      <c r="B54" t="s">
        <v>85</v>
      </c>
      <c r="C54" s="456">
        <v>2100</v>
      </c>
      <c r="D54" s="860"/>
      <c r="E54" s="1197">
        <f t="shared" ref="E54:E58" si="8">SUM(C54-D54)</f>
        <v>2100</v>
      </c>
    </row>
    <row r="55" spans="1:5" ht="13.5" customHeight="1" x14ac:dyDescent="0.25">
      <c r="A55" s="15" t="s">
        <v>506</v>
      </c>
      <c r="B55" t="s">
        <v>138</v>
      </c>
      <c r="C55" s="456">
        <v>1000</v>
      </c>
      <c r="D55" s="860"/>
      <c r="E55" s="1197">
        <f t="shared" si="8"/>
        <v>1000</v>
      </c>
    </row>
    <row r="56" spans="1:5" ht="13.5" customHeight="1" x14ac:dyDescent="0.25">
      <c r="C56" s="1280"/>
      <c r="D56" s="860"/>
      <c r="E56" s="1197">
        <f t="shared" si="8"/>
        <v>0</v>
      </c>
    </row>
    <row r="57" spans="1:5" x14ac:dyDescent="0.25">
      <c r="A57" s="15" t="s">
        <v>503</v>
      </c>
      <c r="B57" t="s">
        <v>83</v>
      </c>
      <c r="C57" s="456">
        <v>2800</v>
      </c>
      <c r="D57" s="860"/>
      <c r="E57" s="1197">
        <f t="shared" si="8"/>
        <v>2800</v>
      </c>
    </row>
    <row r="58" spans="1:5" x14ac:dyDescent="0.25">
      <c r="A58" s="15" t="s">
        <v>812</v>
      </c>
      <c r="B58" t="s">
        <v>229</v>
      </c>
      <c r="C58" s="456"/>
      <c r="D58" s="860"/>
      <c r="E58" s="1197">
        <f t="shared" si="8"/>
        <v>0</v>
      </c>
    </row>
    <row r="59" spans="1:5" ht="5.0999999999999996" customHeight="1" thickBot="1" x14ac:dyDescent="0.3">
      <c r="A59" s="74"/>
      <c r="B59" s="11"/>
      <c r="C59" s="13"/>
      <c r="D59" s="862"/>
      <c r="E59" s="1189"/>
    </row>
    <row r="60" spans="1:5" ht="4.5" hidden="1" customHeight="1" x14ac:dyDescent="0.25">
      <c r="A60" s="74"/>
      <c r="B60" s="11"/>
      <c r="C60" s="13"/>
      <c r="D60" s="862"/>
      <c r="E60" s="1189"/>
    </row>
    <row r="61" spans="1:5" ht="22.5" customHeight="1" thickTop="1" thickBot="1" x14ac:dyDescent="0.35">
      <c r="A61" s="388" t="s">
        <v>86</v>
      </c>
      <c r="B61" s="162"/>
      <c r="C61" s="467">
        <f>SUM(C62+C72+C79)</f>
        <v>29050</v>
      </c>
      <c r="D61" s="857">
        <f>D62+D72+D79</f>
        <v>0</v>
      </c>
      <c r="E61" s="1183">
        <f>SUM(C61-D61)</f>
        <v>29050</v>
      </c>
    </row>
    <row r="62" spans="1:5" ht="15" customHeight="1" thickTop="1" x14ac:dyDescent="0.25">
      <c r="A62" s="389" t="s">
        <v>87</v>
      </c>
      <c r="C62" s="465">
        <f>SUM(C63:C69)</f>
        <v>16550</v>
      </c>
      <c r="D62" s="858">
        <f>SUM(D63:D70)</f>
        <v>0</v>
      </c>
      <c r="E62" s="1185">
        <f>SUM(C62-D62)</f>
        <v>16550</v>
      </c>
    </row>
    <row r="63" spans="1:5" ht="9.75" customHeight="1" x14ac:dyDescent="0.25">
      <c r="C63" s="456"/>
      <c r="D63" s="861"/>
      <c r="E63" s="1196"/>
    </row>
    <row r="64" spans="1:5" ht="11.25" customHeight="1" x14ac:dyDescent="0.25">
      <c r="A64" s="15" t="s">
        <v>507</v>
      </c>
      <c r="B64" t="s">
        <v>72</v>
      </c>
      <c r="C64" s="456">
        <v>7200</v>
      </c>
      <c r="D64" s="860"/>
      <c r="E64" s="1196">
        <f t="shared" ref="E64:E70" si="9">SUM(C64-D64)</f>
        <v>7200</v>
      </c>
    </row>
    <row r="65" spans="1:7" ht="15.75" x14ac:dyDescent="0.25">
      <c r="A65" s="15" t="s">
        <v>508</v>
      </c>
      <c r="B65" t="s">
        <v>73</v>
      </c>
      <c r="C65" s="456">
        <v>3500</v>
      </c>
      <c r="D65" s="860"/>
      <c r="E65" s="1196">
        <f t="shared" si="9"/>
        <v>3500</v>
      </c>
    </row>
    <row r="66" spans="1:7" ht="15.75" x14ac:dyDescent="0.25">
      <c r="A66" s="15" t="s">
        <v>754</v>
      </c>
      <c r="B66" t="s">
        <v>74</v>
      </c>
      <c r="C66" s="456">
        <v>850</v>
      </c>
      <c r="D66" s="860"/>
      <c r="E66" s="1196">
        <f t="shared" si="9"/>
        <v>850</v>
      </c>
    </row>
    <row r="67" spans="1:7" ht="15.75" x14ac:dyDescent="0.25">
      <c r="A67" s="15" t="s">
        <v>509</v>
      </c>
      <c r="B67" t="s">
        <v>75</v>
      </c>
      <c r="C67" s="456">
        <v>2000</v>
      </c>
      <c r="D67" s="860"/>
      <c r="E67" s="1196">
        <f t="shared" si="9"/>
        <v>2000</v>
      </c>
    </row>
    <row r="68" spans="1:7" ht="15.75" x14ac:dyDescent="0.25">
      <c r="A68" s="15" t="s">
        <v>510</v>
      </c>
      <c r="B68" t="s">
        <v>138</v>
      </c>
      <c r="C68" s="456">
        <v>2000</v>
      </c>
      <c r="D68" s="860"/>
      <c r="E68" s="1196">
        <f t="shared" si="9"/>
        <v>2000</v>
      </c>
      <c r="G68" s="152"/>
    </row>
    <row r="69" spans="1:7" ht="15.75" x14ac:dyDescent="0.25">
      <c r="A69" s="15" t="s">
        <v>511</v>
      </c>
      <c r="B69" t="s">
        <v>88</v>
      </c>
      <c r="C69" s="456">
        <v>1000</v>
      </c>
      <c r="D69" s="860"/>
      <c r="E69" s="1196">
        <f t="shared" si="9"/>
        <v>1000</v>
      </c>
    </row>
    <row r="70" spans="1:7" ht="15.75" x14ac:dyDescent="0.25">
      <c r="A70" s="15" t="s">
        <v>792</v>
      </c>
      <c r="B70" t="s">
        <v>880</v>
      </c>
      <c r="C70" s="456"/>
      <c r="D70" s="860"/>
      <c r="E70" s="1196">
        <f t="shared" si="9"/>
        <v>0</v>
      </c>
    </row>
    <row r="71" spans="1:7" ht="3.75" customHeight="1" x14ac:dyDescent="0.25">
      <c r="A71" s="390"/>
      <c r="B71" s="19"/>
      <c r="C71" s="373"/>
      <c r="D71" s="1193"/>
      <c r="E71" s="1194"/>
    </row>
    <row r="72" spans="1:7" ht="13.5" customHeight="1" x14ac:dyDescent="0.25">
      <c r="A72" s="389" t="s">
        <v>89</v>
      </c>
      <c r="C72" s="465">
        <f>SUM(C74:C77)</f>
        <v>6900</v>
      </c>
      <c r="D72" s="858">
        <f>SUM(D75:D77)</f>
        <v>0</v>
      </c>
      <c r="E72" s="1185">
        <f>SUM(C72-D72)</f>
        <v>6900</v>
      </c>
    </row>
    <row r="73" spans="1:7" ht="9" customHeight="1" x14ac:dyDescent="0.25">
      <c r="A73" s="389"/>
      <c r="B73" s="10"/>
      <c r="C73" s="456"/>
      <c r="D73" s="860"/>
      <c r="E73" s="1185"/>
    </row>
    <row r="74" spans="1:7" ht="12" customHeight="1" x14ac:dyDescent="0.25">
      <c r="A74" s="1361" t="s">
        <v>1189</v>
      </c>
      <c r="B74" s="1362" t="s">
        <v>85</v>
      </c>
      <c r="C74" s="456">
        <v>1500</v>
      </c>
      <c r="D74" s="860"/>
      <c r="E74" s="1185"/>
    </row>
    <row r="75" spans="1:7" ht="12" customHeight="1" x14ac:dyDescent="0.25">
      <c r="A75" s="15" t="s">
        <v>512</v>
      </c>
      <c r="B75" t="s">
        <v>72</v>
      </c>
      <c r="C75" s="456">
        <v>3400</v>
      </c>
      <c r="D75" s="860"/>
      <c r="E75" s="1196">
        <f t="shared" ref="E75:E77" si="10">SUM(C75-D75)</f>
        <v>3400</v>
      </c>
    </row>
    <row r="76" spans="1:7" ht="12" customHeight="1" x14ac:dyDescent="0.25">
      <c r="A76" s="15" t="s">
        <v>513</v>
      </c>
      <c r="B76" t="s">
        <v>73</v>
      </c>
      <c r="C76" s="456">
        <v>2000</v>
      </c>
      <c r="D76" s="860"/>
      <c r="E76" s="1196">
        <f t="shared" si="10"/>
        <v>2000</v>
      </c>
    </row>
    <row r="77" spans="1:7" ht="12" customHeight="1" x14ac:dyDescent="0.25">
      <c r="A77" s="15" t="s">
        <v>755</v>
      </c>
      <c r="B77" t="s">
        <v>74</v>
      </c>
      <c r="C77" s="456"/>
      <c r="D77" s="860"/>
      <c r="E77" s="1196">
        <f t="shared" si="10"/>
        <v>0</v>
      </c>
    </row>
    <row r="78" spans="1:7" ht="3" customHeight="1" x14ac:dyDescent="0.25">
      <c r="A78" s="390"/>
      <c r="B78" s="19"/>
      <c r="C78" s="373"/>
      <c r="D78" s="1195"/>
      <c r="E78" s="1194"/>
    </row>
    <row r="79" spans="1:7" ht="12" customHeight="1" x14ac:dyDescent="0.25">
      <c r="A79" s="389" t="s">
        <v>90</v>
      </c>
      <c r="C79" s="465">
        <f>SUM(C81:C86)</f>
        <v>5600</v>
      </c>
      <c r="D79" s="858">
        <f>SUM(D81:D86)</f>
        <v>0</v>
      </c>
      <c r="E79" s="1185">
        <f>SUM(C79-D79)</f>
        <v>5600</v>
      </c>
    </row>
    <row r="80" spans="1:7" ht="9" customHeight="1" x14ac:dyDescent="0.25">
      <c r="A80" s="389"/>
      <c r="C80" s="456"/>
      <c r="D80" s="861"/>
      <c r="E80" s="1185"/>
    </row>
    <row r="81" spans="1:6" ht="12" customHeight="1" x14ac:dyDescent="0.25">
      <c r="A81" s="15" t="s">
        <v>514</v>
      </c>
      <c r="B81" t="s">
        <v>72</v>
      </c>
      <c r="C81" s="456">
        <v>2800</v>
      </c>
      <c r="D81" s="860"/>
      <c r="E81" s="1196">
        <f t="shared" ref="E81:E86" si="11">SUM(C81-D81)</f>
        <v>2800</v>
      </c>
      <c r="F81" s="10"/>
    </row>
    <row r="82" spans="1:6" ht="15.75" x14ac:dyDescent="0.25">
      <c r="A82" s="15" t="s">
        <v>515</v>
      </c>
      <c r="B82" t="s">
        <v>73</v>
      </c>
      <c r="C82" s="456">
        <v>1500</v>
      </c>
      <c r="D82" s="860"/>
      <c r="E82" s="1196">
        <f t="shared" si="11"/>
        <v>1500</v>
      </c>
    </row>
    <row r="83" spans="1:6" ht="15.75" x14ac:dyDescent="0.25">
      <c r="A83" s="15" t="s">
        <v>516</v>
      </c>
      <c r="B83" t="s">
        <v>74</v>
      </c>
      <c r="C83" s="456">
        <v>300</v>
      </c>
      <c r="D83" s="860"/>
      <c r="E83" s="1196">
        <f t="shared" si="11"/>
        <v>300</v>
      </c>
    </row>
    <row r="84" spans="1:6" ht="15.75" x14ac:dyDescent="0.25">
      <c r="A84" s="15" t="s">
        <v>517</v>
      </c>
      <c r="B84" t="s">
        <v>75</v>
      </c>
      <c r="C84" s="456">
        <v>500</v>
      </c>
      <c r="D84" s="860"/>
      <c r="E84" s="1196">
        <f t="shared" si="11"/>
        <v>500</v>
      </c>
    </row>
    <row r="85" spans="1:6" ht="15.75" x14ac:dyDescent="0.25">
      <c r="A85" s="15" t="s">
        <v>518</v>
      </c>
      <c r="B85" t="s">
        <v>138</v>
      </c>
      <c r="C85" s="456">
        <v>500</v>
      </c>
      <c r="D85" s="860"/>
      <c r="E85" s="1196">
        <f t="shared" si="11"/>
        <v>500</v>
      </c>
    </row>
    <row r="86" spans="1:6" ht="16.5" thickBot="1" x14ac:dyDescent="0.3">
      <c r="A86" s="15" t="s">
        <v>519</v>
      </c>
      <c r="B86" t="s">
        <v>377</v>
      </c>
      <c r="C86" s="468"/>
      <c r="D86" s="863"/>
      <c r="E86" s="1199">
        <f t="shared" si="11"/>
        <v>0</v>
      </c>
    </row>
    <row r="87" spans="1:6" ht="5.0999999999999996" customHeight="1" thickTop="1" thickBot="1" x14ac:dyDescent="0.3">
      <c r="C87" s="688"/>
      <c r="D87" s="1204"/>
      <c r="E87" s="1199"/>
    </row>
    <row r="88" spans="1:6" ht="20.25" thickTop="1" thickBot="1" x14ac:dyDescent="0.35">
      <c r="A88" s="392" t="s">
        <v>91</v>
      </c>
      <c r="B88" s="164"/>
      <c r="C88" s="464">
        <f>SUM(C90:C95)</f>
        <v>19000</v>
      </c>
      <c r="D88" s="857">
        <f>SUM(D89:D96)</f>
        <v>0</v>
      </c>
      <c r="E88" s="1200">
        <f>SUM(C88-D88)</f>
        <v>19000</v>
      </c>
    </row>
    <row r="89" spans="1:6" s="827" customFormat="1" ht="19.5" thickTop="1" x14ac:dyDescent="0.3">
      <c r="A89" s="986" t="s">
        <v>1004</v>
      </c>
      <c r="B89" s="835"/>
      <c r="C89" s="1236">
        <v>0</v>
      </c>
      <c r="D89" s="864"/>
      <c r="E89" s="1197">
        <f>+C89-D89</f>
        <v>0</v>
      </c>
    </row>
    <row r="90" spans="1:6" x14ac:dyDescent="0.25">
      <c r="A90" s="395" t="s">
        <v>520</v>
      </c>
      <c r="B90" s="22" t="s">
        <v>92</v>
      </c>
      <c r="C90" s="456">
        <v>1500</v>
      </c>
      <c r="D90" s="860"/>
      <c r="E90" s="1197">
        <f t="shared" ref="E90:E96" si="12">+C90-D90</f>
        <v>1500</v>
      </c>
    </row>
    <row r="91" spans="1:6" x14ac:dyDescent="0.25">
      <c r="A91" s="395" t="s">
        <v>521</v>
      </c>
      <c r="B91" s="23" t="s">
        <v>93</v>
      </c>
      <c r="C91" s="456">
        <v>8000</v>
      </c>
      <c r="D91" s="860"/>
      <c r="E91" s="1197">
        <f t="shared" si="12"/>
        <v>8000</v>
      </c>
    </row>
    <row r="92" spans="1:6" x14ac:dyDescent="0.25">
      <c r="A92" s="395" t="s">
        <v>522</v>
      </c>
      <c r="B92" s="23" t="s">
        <v>94</v>
      </c>
      <c r="C92" s="456">
        <v>6000</v>
      </c>
      <c r="D92" s="860"/>
      <c r="E92" s="1197">
        <f t="shared" si="12"/>
        <v>6000</v>
      </c>
    </row>
    <row r="93" spans="1:6" x14ac:dyDescent="0.25">
      <c r="A93" s="395" t="s">
        <v>523</v>
      </c>
      <c r="B93" s="375" t="s">
        <v>427</v>
      </c>
      <c r="C93" s="456">
        <v>2000</v>
      </c>
      <c r="D93" s="860"/>
      <c r="E93" s="1197">
        <f t="shared" si="12"/>
        <v>2000</v>
      </c>
    </row>
    <row r="94" spans="1:6" x14ac:dyDescent="0.25">
      <c r="A94" s="395" t="s">
        <v>524</v>
      </c>
      <c r="B94" s="23" t="s">
        <v>95</v>
      </c>
      <c r="C94" s="456">
        <v>1000</v>
      </c>
      <c r="D94" s="860"/>
      <c r="E94" s="1197">
        <f t="shared" si="12"/>
        <v>1000</v>
      </c>
    </row>
    <row r="95" spans="1:6" x14ac:dyDescent="0.25">
      <c r="A95" s="395" t="s">
        <v>525</v>
      </c>
      <c r="B95" s="23" t="s">
        <v>96</v>
      </c>
      <c r="C95" s="456">
        <v>500</v>
      </c>
      <c r="D95" s="860"/>
      <c r="E95" s="1197">
        <f t="shared" si="12"/>
        <v>500</v>
      </c>
    </row>
    <row r="96" spans="1:6" ht="15.75" thickBot="1" x14ac:dyDescent="0.3">
      <c r="A96" s="391"/>
      <c r="B96" s="21"/>
      <c r="C96" s="468"/>
      <c r="D96" s="865"/>
      <c r="E96" s="1201">
        <f t="shared" si="12"/>
        <v>0</v>
      </c>
    </row>
    <row r="97" spans="1:7" ht="5.0999999999999996" customHeight="1" thickTop="1" thickBot="1" x14ac:dyDescent="0.3">
      <c r="C97" s="159"/>
      <c r="D97" s="1192"/>
      <c r="E97" s="639"/>
    </row>
    <row r="98" spans="1:7" ht="20.25" thickTop="1" thickBot="1" x14ac:dyDescent="0.35">
      <c r="A98" s="393" t="s">
        <v>97</v>
      </c>
      <c r="B98" s="165"/>
      <c r="C98" s="467">
        <f>SUM(C99:C106)</f>
        <v>53500</v>
      </c>
      <c r="D98" s="857">
        <f>SUM(D99:D106)</f>
        <v>0</v>
      </c>
      <c r="E98" s="1183">
        <f>SUM(C98-D98)</f>
        <v>53500</v>
      </c>
    </row>
    <row r="99" spans="1:7" ht="16.5" thickTop="1" x14ac:dyDescent="0.25">
      <c r="A99" s="15" t="s">
        <v>791</v>
      </c>
      <c r="B99" t="s">
        <v>1122</v>
      </c>
      <c r="C99" s="1282">
        <v>35000</v>
      </c>
      <c r="D99" s="859">
        <v>0</v>
      </c>
      <c r="E99" s="689"/>
    </row>
    <row r="100" spans="1:7" x14ac:dyDescent="0.25">
      <c r="A100" s="394" t="s">
        <v>527</v>
      </c>
      <c r="B100" t="s">
        <v>98</v>
      </c>
      <c r="C100" s="456">
        <v>1000</v>
      </c>
      <c r="D100" s="860"/>
      <c r="E100" s="1197">
        <f>SUM(C100-D100)</f>
        <v>1000</v>
      </c>
    </row>
    <row r="101" spans="1:7" x14ac:dyDescent="0.25">
      <c r="A101" s="394" t="s">
        <v>530</v>
      </c>
      <c r="B101" t="s">
        <v>354</v>
      </c>
      <c r="C101" s="456">
        <v>1000</v>
      </c>
      <c r="D101" s="860"/>
      <c r="E101" s="1197">
        <f t="shared" ref="E101:E106" si="13">SUM(C101-D101)</f>
        <v>1000</v>
      </c>
    </row>
    <row r="102" spans="1:7" x14ac:dyDescent="0.25">
      <c r="A102" s="394" t="s">
        <v>529</v>
      </c>
      <c r="B102" t="s">
        <v>100</v>
      </c>
      <c r="C102" s="456"/>
      <c r="D102" s="860"/>
      <c r="E102" s="1197">
        <f t="shared" si="13"/>
        <v>0</v>
      </c>
    </row>
    <row r="103" spans="1:7" x14ac:dyDescent="0.25">
      <c r="A103" s="394" t="s">
        <v>528</v>
      </c>
      <c r="B103" t="s">
        <v>99</v>
      </c>
      <c r="C103" s="456"/>
      <c r="D103" s="860"/>
      <c r="E103" s="1197">
        <f t="shared" si="13"/>
        <v>0</v>
      </c>
    </row>
    <row r="104" spans="1:7" x14ac:dyDescent="0.25">
      <c r="A104" s="394" t="s">
        <v>526</v>
      </c>
      <c r="B104" t="s">
        <v>349</v>
      </c>
      <c r="C104" s="456">
        <v>15000</v>
      </c>
      <c r="D104" s="860"/>
      <c r="E104" s="1197">
        <f t="shared" si="13"/>
        <v>15000</v>
      </c>
    </row>
    <row r="105" spans="1:7" x14ac:dyDescent="0.25">
      <c r="A105" s="394" t="s">
        <v>845</v>
      </c>
      <c r="B105" t="s">
        <v>846</v>
      </c>
      <c r="C105" s="456">
        <v>1500</v>
      </c>
      <c r="D105" s="860">
        <v>0</v>
      </c>
      <c r="E105" s="1197">
        <f t="shared" si="13"/>
        <v>1500</v>
      </c>
    </row>
    <row r="106" spans="1:7" ht="15.75" thickBot="1" x14ac:dyDescent="0.3">
      <c r="B106" t="s">
        <v>101</v>
      </c>
      <c r="C106" s="468">
        <v>0</v>
      </c>
      <c r="D106" s="860">
        <v>0</v>
      </c>
      <c r="E106" s="1197">
        <f t="shared" si="13"/>
        <v>0</v>
      </c>
    </row>
    <row r="107" spans="1:7" ht="29.25" customHeight="1" thickTop="1" thickBot="1" x14ac:dyDescent="0.35">
      <c r="A107" s="1387" t="s">
        <v>103</v>
      </c>
      <c r="B107" s="1387"/>
      <c r="C107" s="469">
        <f>SUM(C2+C61+C88+C98)</f>
        <v>217260</v>
      </c>
      <c r="D107" s="866">
        <f>D2+D61+D88+D98</f>
        <v>0</v>
      </c>
      <c r="E107" s="1183">
        <f>SUM(C107-D107)</f>
        <v>217260</v>
      </c>
      <c r="F107" s="610"/>
      <c r="G107" s="611"/>
    </row>
    <row r="108" spans="1:7" ht="24.75" customHeight="1" thickTop="1" thickBot="1" x14ac:dyDescent="0.3">
      <c r="B108" s="151" t="s">
        <v>378</v>
      </c>
      <c r="C108" s="1345">
        <f>$C$119</f>
        <v>57750</v>
      </c>
      <c r="D108" s="712">
        <f>SUM(D119)</f>
        <v>0</v>
      </c>
      <c r="E108" s="1248">
        <f>SUM(C108-D108)</f>
        <v>57750</v>
      </c>
      <c r="F108" s="449"/>
    </row>
    <row r="109" spans="1:7" ht="15" customHeight="1" thickTop="1" x14ac:dyDescent="0.25">
      <c r="A109" s="15" t="s">
        <v>783</v>
      </c>
      <c r="B109" s="397" t="s">
        <v>784</v>
      </c>
      <c r="C109" s="867">
        <v>3000</v>
      </c>
      <c r="D109" s="1340">
        <v>0</v>
      </c>
      <c r="E109" s="833"/>
      <c r="F109" s="449"/>
    </row>
    <row r="110" spans="1:7" ht="15" customHeight="1" x14ac:dyDescent="0.25">
      <c r="A110" s="15" t="s">
        <v>786</v>
      </c>
      <c r="B110" s="397" t="s">
        <v>784</v>
      </c>
      <c r="C110" s="867">
        <v>2400</v>
      </c>
      <c r="D110" s="1340">
        <v>0</v>
      </c>
      <c r="E110" s="833"/>
      <c r="F110" s="449"/>
    </row>
    <row r="111" spans="1:7" ht="15" customHeight="1" x14ac:dyDescent="0.25">
      <c r="A111" s="15" t="s">
        <v>789</v>
      </c>
      <c r="B111" s="397" t="s">
        <v>784</v>
      </c>
      <c r="C111" s="867">
        <v>3600</v>
      </c>
      <c r="D111" s="1340">
        <v>0</v>
      </c>
      <c r="E111" s="833"/>
      <c r="F111" s="449"/>
    </row>
    <row r="112" spans="1:7" ht="15" customHeight="1" x14ac:dyDescent="0.25">
      <c r="A112" s="396" t="s">
        <v>790</v>
      </c>
      <c r="B112" s="540" t="s">
        <v>784</v>
      </c>
      <c r="C112" s="867">
        <v>4200</v>
      </c>
      <c r="D112" s="1340">
        <v>0</v>
      </c>
      <c r="E112" s="833"/>
    </row>
    <row r="113" spans="1:9" ht="15" customHeight="1" x14ac:dyDescent="0.25">
      <c r="A113" s="396" t="s">
        <v>533</v>
      </c>
      <c r="B113" s="397" t="s">
        <v>378</v>
      </c>
      <c r="C113" s="867">
        <v>3400</v>
      </c>
      <c r="D113" s="1340">
        <v>0</v>
      </c>
      <c r="E113" s="833"/>
    </row>
    <row r="114" spans="1:9" x14ac:dyDescent="0.25">
      <c r="A114" s="396" t="s">
        <v>791</v>
      </c>
      <c r="B114" s="397" t="s">
        <v>378</v>
      </c>
      <c r="C114" s="867">
        <v>2450</v>
      </c>
      <c r="D114" s="1340">
        <v>0</v>
      </c>
      <c r="E114" s="833"/>
    </row>
    <row r="115" spans="1:9" x14ac:dyDescent="0.25">
      <c r="A115" s="396" t="s">
        <v>792</v>
      </c>
      <c r="B115" s="397" t="s">
        <v>378</v>
      </c>
      <c r="C115" s="867">
        <v>1800</v>
      </c>
      <c r="D115" s="1340">
        <v>0</v>
      </c>
      <c r="E115" s="833"/>
    </row>
    <row r="116" spans="1:9" x14ac:dyDescent="0.25">
      <c r="A116" s="15" t="s">
        <v>531</v>
      </c>
      <c r="B116" s="397" t="s">
        <v>378</v>
      </c>
      <c r="C116" s="867">
        <v>1200</v>
      </c>
      <c r="D116" s="1340">
        <v>0</v>
      </c>
      <c r="E116" s="833"/>
    </row>
    <row r="117" spans="1:9" ht="15.75" x14ac:dyDescent="0.25">
      <c r="A117" s="15" t="s">
        <v>519</v>
      </c>
      <c r="B117" s="397" t="s">
        <v>784</v>
      </c>
      <c r="C117" s="867">
        <v>700</v>
      </c>
      <c r="D117" s="1340">
        <v>0</v>
      </c>
      <c r="E117" s="833"/>
      <c r="I117" s="832"/>
    </row>
    <row r="118" spans="1:9" ht="16.5" thickBot="1" x14ac:dyDescent="0.3">
      <c r="B118" s="397" t="s">
        <v>1144</v>
      </c>
      <c r="C118" s="1283">
        <v>35000</v>
      </c>
      <c r="D118" s="1341">
        <v>0</v>
      </c>
      <c r="E118" s="833"/>
      <c r="I118" s="832"/>
    </row>
    <row r="119" spans="1:9" ht="17.25" thickTop="1" thickBot="1" x14ac:dyDescent="0.3">
      <c r="B119" s="289" t="s">
        <v>793</v>
      </c>
      <c r="C119" s="1344">
        <f>SUM(C109:C118)</f>
        <v>57750</v>
      </c>
      <c r="D119" s="1343">
        <f>SUM(D109:D118)</f>
        <v>0</v>
      </c>
      <c r="E119" s="832">
        <f>SUM(E109:E117)</f>
        <v>0</v>
      </c>
    </row>
    <row r="120" spans="1:9" ht="20.25" thickTop="1" thickBot="1" x14ac:dyDescent="0.35">
      <c r="A120" s="541" t="s">
        <v>794</v>
      </c>
      <c r="B120" s="542"/>
      <c r="C120" s="1294">
        <f>SUM(C107-C108)</f>
        <v>159510</v>
      </c>
      <c r="D120" s="1342"/>
    </row>
  </sheetData>
  <mergeCells count="1">
    <mergeCell ref="A107:B107"/>
  </mergeCells>
  <phoneticPr fontId="46" type="noConversion"/>
  <hyperlinks>
    <hyperlink ref="B1" location="'résultat analytique 2'!A1" display="Résultats A"/>
  </hyperlinks>
  <pageMargins left="0.39370078740157483" right="0.23622047244094491" top="0.82677165354330717" bottom="0.74803149606299213" header="0.15748031496062992" footer="0.31496062992125984"/>
  <pageSetup paperSize="9" scale="90" orientation="portrait" r:id="rId1"/>
  <headerFooter>
    <oddHeader xml:space="preserve">&amp;L&amp;"-,Gras"&amp;16FFSB&amp;"-,Normal"&amp;11
&amp;"-,Gras"&amp;14&amp;URSPONSABLE: E. LOUAT
&amp;C&amp;"-,Gras"&amp;14 3-CLUBS SPORTIFS&amp;R&amp;"-,Gras"&amp;14CONTROLE BUDGET  </oddHeader>
    <oddFooter xml:space="preserve">&amp;L&amp;"-,Gras"&amp;12Code :03131
&amp;C&amp;"-,Gras"&amp;14TRESORERIE GENERALE/CONTROLE DE GESTION&amp;R&amp;"-,Gras"&amp;12&amp;P
&amp;D
</oddFooter>
  </headerFooter>
  <ignoredErrors>
    <ignoredError sqref="A5:A6 A26:A30 A44:A48 A67:A69 A81:A86 A90:A95 A100:A102 A116 A64:A65 A75 A113 A35:A38 A53:A55 A8:A10 A103:A104" numberStoredAsText="1"/>
    <ignoredError sqref="E45" formula="1"/>
    <ignoredError sqref="C8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4:F28"/>
  <sheetViews>
    <sheetView workbookViewId="0">
      <selection activeCell="A4" sqref="A4"/>
    </sheetView>
  </sheetViews>
  <sheetFormatPr baseColWidth="10" defaultRowHeight="15" x14ac:dyDescent="0.25"/>
  <cols>
    <col min="1" max="1" width="10" customWidth="1"/>
    <col min="2" max="2" width="29.5703125" customWidth="1"/>
    <col min="3" max="3" width="15.42578125" customWidth="1"/>
    <col min="4" max="4" width="15.7109375" customWidth="1"/>
    <col min="5" max="5" width="13.85546875" style="159" customWidth="1"/>
  </cols>
  <sheetData>
    <row r="4" spans="1:6" ht="24" customHeight="1" thickBot="1" x14ac:dyDescent="0.65">
      <c r="A4" s="362" t="s">
        <v>436</v>
      </c>
      <c r="B4" s="25"/>
      <c r="C4" s="26"/>
      <c r="D4" s="26"/>
      <c r="E4" s="272"/>
    </row>
    <row r="5" spans="1:6" ht="3.75" hidden="1" customHeight="1" thickBot="1" x14ac:dyDescent="0.3">
      <c r="A5" s="24"/>
      <c r="B5" s="24"/>
      <c r="C5" s="24"/>
      <c r="D5" s="24"/>
      <c r="E5" s="211"/>
    </row>
    <row r="6" spans="1:6" ht="59.25" customHeight="1" thickTop="1" thickBot="1" x14ac:dyDescent="0.3">
      <c r="A6" s="27" t="s">
        <v>39</v>
      </c>
      <c r="B6" s="27"/>
      <c r="C6" s="385" t="s">
        <v>1145</v>
      </c>
      <c r="D6" s="868" t="s">
        <v>1153</v>
      </c>
      <c r="E6" s="268" t="s">
        <v>442</v>
      </c>
      <c r="F6" s="288"/>
    </row>
    <row r="7" spans="1:6" ht="18.75" thickTop="1" x14ac:dyDescent="0.25">
      <c r="A7" s="28"/>
      <c r="B7" s="28"/>
      <c r="C7" s="470"/>
      <c r="D7" s="783"/>
      <c r="E7" s="273"/>
    </row>
    <row r="8" spans="1:6" ht="24.95" customHeight="1" x14ac:dyDescent="0.3">
      <c r="A8" s="398" t="s">
        <v>534</v>
      </c>
      <c r="B8" s="29" t="s">
        <v>104</v>
      </c>
      <c r="C8" s="471">
        <v>2000</v>
      </c>
      <c r="D8" s="784"/>
      <c r="E8" s="274">
        <f>C8-D8</f>
        <v>2000</v>
      </c>
      <c r="F8" s="287"/>
    </row>
    <row r="9" spans="1:6" ht="24.95" customHeight="1" x14ac:dyDescent="0.3">
      <c r="A9" s="398" t="s">
        <v>795</v>
      </c>
      <c r="B9" s="31" t="s">
        <v>1005</v>
      </c>
      <c r="C9" s="471"/>
      <c r="D9" s="1182"/>
      <c r="E9" s="274">
        <f t="shared" ref="E9:E17" si="0">C9-D9</f>
        <v>0</v>
      </c>
      <c r="F9" s="287"/>
    </row>
    <row r="10" spans="1:6" ht="24.95" customHeight="1" x14ac:dyDescent="0.3">
      <c r="A10" s="398" t="s">
        <v>535</v>
      </c>
      <c r="B10" s="29" t="s">
        <v>105</v>
      </c>
      <c r="C10" s="471"/>
      <c r="D10" s="784"/>
      <c r="E10" s="274">
        <f t="shared" si="0"/>
        <v>0</v>
      </c>
      <c r="F10" s="287"/>
    </row>
    <row r="11" spans="1:6" ht="24.95" customHeight="1" x14ac:dyDescent="0.3">
      <c r="A11" s="398" t="s">
        <v>536</v>
      </c>
      <c r="B11" s="29" t="s">
        <v>106</v>
      </c>
      <c r="C11" s="471">
        <v>9000</v>
      </c>
      <c r="D11" s="784"/>
      <c r="E11" s="274">
        <f t="shared" si="0"/>
        <v>9000</v>
      </c>
      <c r="F11" s="287"/>
    </row>
    <row r="12" spans="1:6" ht="24.95" customHeight="1" x14ac:dyDescent="0.3">
      <c r="A12" s="398" t="s">
        <v>537</v>
      </c>
      <c r="B12" s="29" t="s">
        <v>107</v>
      </c>
      <c r="C12" s="471">
        <v>6500</v>
      </c>
      <c r="D12" s="784"/>
      <c r="E12" s="274">
        <f t="shared" si="0"/>
        <v>6500</v>
      </c>
      <c r="F12" s="287"/>
    </row>
    <row r="13" spans="1:6" ht="24.95" customHeight="1" x14ac:dyDescent="0.3">
      <c r="A13" s="398" t="s">
        <v>538</v>
      </c>
      <c r="B13" s="29" t="s">
        <v>108</v>
      </c>
      <c r="C13" s="471">
        <v>7200</v>
      </c>
      <c r="D13" s="784">
        <v>0</v>
      </c>
      <c r="E13" s="274">
        <v>0</v>
      </c>
      <c r="F13" s="287"/>
    </row>
    <row r="14" spans="1:6" ht="24.95" customHeight="1" x14ac:dyDescent="0.3">
      <c r="A14" s="398" t="s">
        <v>539</v>
      </c>
      <c r="B14" s="31" t="s">
        <v>427</v>
      </c>
      <c r="C14" s="471">
        <v>4200</v>
      </c>
      <c r="D14" s="784"/>
      <c r="E14" s="274">
        <f t="shared" si="0"/>
        <v>4200</v>
      </c>
      <c r="F14" s="287"/>
    </row>
    <row r="15" spans="1:6" ht="24.95" customHeight="1" x14ac:dyDescent="0.3">
      <c r="A15" s="398" t="s">
        <v>540</v>
      </c>
      <c r="B15" s="29" t="s">
        <v>109</v>
      </c>
      <c r="C15" s="471">
        <v>1500</v>
      </c>
      <c r="D15" s="784"/>
      <c r="E15" s="274">
        <f t="shared" si="0"/>
        <v>1500</v>
      </c>
      <c r="F15" s="287"/>
    </row>
    <row r="16" spans="1:6" ht="24.95" customHeight="1" x14ac:dyDescent="0.3">
      <c r="A16" s="398" t="s">
        <v>541</v>
      </c>
      <c r="B16" s="29" t="s">
        <v>110</v>
      </c>
      <c r="C16" s="471">
        <v>3500</v>
      </c>
      <c r="D16" s="784"/>
      <c r="E16" s="274">
        <f t="shared" si="0"/>
        <v>3500</v>
      </c>
      <c r="F16" s="287"/>
    </row>
    <row r="17" spans="1:6" ht="24.95" customHeight="1" thickBot="1" x14ac:dyDescent="0.35">
      <c r="A17" s="398" t="s">
        <v>542</v>
      </c>
      <c r="B17" s="29" t="s">
        <v>111</v>
      </c>
      <c r="C17" s="471">
        <v>100</v>
      </c>
      <c r="D17" s="784"/>
      <c r="E17" s="274">
        <f t="shared" si="0"/>
        <v>100</v>
      </c>
    </row>
    <row r="18" spans="1:6" ht="32.25" customHeight="1" thickTop="1" thickBot="1" x14ac:dyDescent="0.3">
      <c r="A18" s="180" t="s">
        <v>112</v>
      </c>
      <c r="B18" s="627"/>
      <c r="C18" s="624">
        <f>SUM(C8:C17)</f>
        <v>34000</v>
      </c>
      <c r="D18" s="785">
        <f>SUM(D8:D17)</f>
        <v>0</v>
      </c>
      <c r="E18" s="623">
        <f>C18-D18</f>
        <v>34000</v>
      </c>
      <c r="F18" s="1388"/>
    </row>
    <row r="19" spans="1:6" ht="15.75" customHeight="1" thickTop="1" x14ac:dyDescent="0.25">
      <c r="A19" s="626"/>
      <c r="B19" s="626"/>
      <c r="C19" s="629"/>
      <c r="D19" s="630"/>
      <c r="E19" s="628"/>
      <c r="F19" s="1389"/>
    </row>
    <row r="21" spans="1:6" ht="18.75" x14ac:dyDescent="0.3">
      <c r="A21" s="159"/>
      <c r="B21" s="159"/>
      <c r="C21" s="176"/>
      <c r="D21" s="176"/>
      <c r="E21" s="176"/>
    </row>
    <row r="22" spans="1:6" x14ac:dyDescent="0.25">
      <c r="A22" s="159"/>
      <c r="B22" s="159"/>
      <c r="C22" s="159"/>
      <c r="D22" s="159"/>
    </row>
    <row r="23" spans="1:6" ht="18.75" x14ac:dyDescent="0.3">
      <c r="A23" s="173"/>
      <c r="B23" s="178"/>
      <c r="C23" s="159"/>
      <c r="D23" s="159"/>
    </row>
    <row r="24" spans="1:6" ht="18.75" x14ac:dyDescent="0.3">
      <c r="A24" s="173"/>
      <c r="B24" s="178"/>
      <c r="C24" s="159"/>
      <c r="D24" s="159"/>
    </row>
    <row r="25" spans="1:6" ht="18.75" x14ac:dyDescent="0.3">
      <c r="A25" s="173"/>
      <c r="B25" s="178"/>
      <c r="C25" s="159"/>
      <c r="D25" s="159"/>
    </row>
    <row r="26" spans="1:6" x14ac:dyDescent="0.25">
      <c r="A26" s="174"/>
      <c r="B26" s="174"/>
      <c r="C26" s="159"/>
      <c r="D26" s="159"/>
    </row>
    <row r="27" spans="1:6" x14ac:dyDescent="0.25">
      <c r="A27" s="159"/>
      <c r="B27" s="159"/>
      <c r="C27" s="159"/>
      <c r="D27" s="159"/>
    </row>
    <row r="28" spans="1:6" x14ac:dyDescent="0.25">
      <c r="A28" s="159"/>
      <c r="B28" s="159"/>
      <c r="C28" s="159"/>
      <c r="D28" s="159"/>
    </row>
  </sheetData>
  <mergeCells count="1">
    <mergeCell ref="F18:F19"/>
  </mergeCells>
  <phoneticPr fontId="46" type="noConversion"/>
  <hyperlinks>
    <hyperlink ref="A4" location="'résultat analytique 2'!A1" display=" Résultats A"/>
  </hyperlinks>
  <pageMargins left="0.70866141732283472" right="0.70866141732283472" top="0.55118110236220474" bottom="0.59055118110236227" header="0.31496062992125984" footer="0.31496062992125984"/>
  <pageSetup paperSize="9" orientation="landscape" r:id="rId1"/>
  <headerFooter>
    <oddHeader xml:space="preserve">&amp;L&amp;"-,Gras"&amp;16FFSB&amp;"-,Normal"&amp;11
&amp;"-,Gras"&amp;14&amp;URESPONSABLE : E.LOUAT
&amp;C&amp;"-,Gras"&amp;14 4-CDF DE TIRS&amp;R&amp;"-,Gras"&amp;14CONTROLE BUDGET  </oddHeader>
    <oddFooter>&amp;L&amp;"-,Gras"&amp;12Code : 04131400&amp;C&amp;"-,Gras"&amp;14TRESORERIE GENERALE/CONTROLE DE GESTION&amp;R&amp;"-,Gras"&amp;12
&amp;D</oddFooter>
  </headerFooter>
  <ignoredErrors>
    <ignoredError sqref="A10:A15 A8 A17 A1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48"/>
  <sheetViews>
    <sheetView zoomScale="120" zoomScaleNormal="120" workbookViewId="0">
      <pane ySplit="1" topLeftCell="A14" activePane="bottomLeft" state="frozen"/>
      <selection pane="bottomLeft"/>
    </sheetView>
  </sheetViews>
  <sheetFormatPr baseColWidth="10" defaultRowHeight="15" x14ac:dyDescent="0.25"/>
  <cols>
    <col min="3" max="3" width="10.5703125" customWidth="1"/>
    <col min="5" max="5" width="12.7109375" customWidth="1"/>
    <col min="6" max="6" width="16.140625" customWidth="1"/>
    <col min="7" max="7" width="12.7109375" style="159" customWidth="1"/>
  </cols>
  <sheetData>
    <row r="1" spans="1:9" ht="60" thickTop="1" thickBot="1" x14ac:dyDescent="0.35">
      <c r="A1" s="1116" t="s">
        <v>437</v>
      </c>
      <c r="B1" s="1155"/>
      <c r="C1" s="1155"/>
      <c r="D1" s="1156"/>
      <c r="E1" s="385" t="s">
        <v>1145</v>
      </c>
      <c r="F1" s="671" t="s">
        <v>1152</v>
      </c>
      <c r="G1" s="268" t="s">
        <v>442</v>
      </c>
      <c r="H1" s="299"/>
      <c r="I1" s="448"/>
    </row>
    <row r="2" spans="1:9" ht="19.5" thickTop="1" x14ac:dyDescent="0.3">
      <c r="A2" s="1157" t="s">
        <v>113</v>
      </c>
      <c r="B2" s="1158"/>
      <c r="C2" s="1159"/>
      <c r="D2" s="1160"/>
      <c r="E2" s="470"/>
      <c r="F2" s="692"/>
      <c r="G2" s="265"/>
    </row>
    <row r="3" spans="1:9" ht="18.75" x14ac:dyDescent="0.3">
      <c r="A3" s="1397" t="s">
        <v>114</v>
      </c>
      <c r="B3" s="1398"/>
      <c r="C3" s="1398"/>
      <c r="D3" s="1161"/>
      <c r="E3" s="473">
        <f>SUM(E4:E6)</f>
        <v>800</v>
      </c>
      <c r="F3" s="693">
        <f>SUM(F4:F6)</f>
        <v>0</v>
      </c>
      <c r="G3" s="1281">
        <f>E3-F3</f>
        <v>800</v>
      </c>
    </row>
    <row r="4" spans="1:9" ht="15.75" x14ac:dyDescent="0.25">
      <c r="A4" s="1162"/>
      <c r="B4" s="31" t="s">
        <v>115</v>
      </c>
      <c r="C4" s="31"/>
      <c r="D4" s="1163"/>
      <c r="E4" s="472" t="s">
        <v>39</v>
      </c>
      <c r="F4" s="694"/>
      <c r="G4" s="267"/>
    </row>
    <row r="5" spans="1:9" ht="15.75" x14ac:dyDescent="0.25">
      <c r="A5" s="1164" t="s">
        <v>543</v>
      </c>
      <c r="B5" s="31" t="s">
        <v>116</v>
      </c>
      <c r="C5" s="31"/>
      <c r="D5" s="1163"/>
      <c r="E5" s="472">
        <v>400</v>
      </c>
      <c r="F5" s="690"/>
      <c r="G5" s="267">
        <f t="shared" ref="G5:G6" si="0">E5-F5</f>
        <v>400</v>
      </c>
    </row>
    <row r="6" spans="1:9" ht="15.75" x14ac:dyDescent="0.25">
      <c r="A6" s="1164" t="s">
        <v>544</v>
      </c>
      <c r="B6" s="31" t="s">
        <v>117</v>
      </c>
      <c r="C6" s="31"/>
      <c r="D6" s="1163"/>
      <c r="E6" s="472">
        <v>400</v>
      </c>
      <c r="F6" s="690"/>
      <c r="G6" s="267">
        <f t="shared" si="0"/>
        <v>400</v>
      </c>
    </row>
    <row r="7" spans="1:9" ht="17.25" customHeight="1" x14ac:dyDescent="0.25">
      <c r="A7" s="1162"/>
      <c r="B7" s="31"/>
      <c r="C7" s="31"/>
      <c r="D7" s="1163"/>
      <c r="E7" s="472"/>
      <c r="F7" s="694"/>
      <c r="G7" s="266"/>
    </row>
    <row r="8" spans="1:9" ht="3.95" customHeight="1" x14ac:dyDescent="0.25">
      <c r="A8" s="1165"/>
      <c r="B8" s="172"/>
      <c r="C8" s="475"/>
      <c r="D8" s="1166"/>
      <c r="E8" s="476"/>
      <c r="F8" s="1021"/>
      <c r="G8" s="32"/>
    </row>
    <row r="9" spans="1:9" ht="28.5" customHeight="1" thickBot="1" x14ac:dyDescent="0.3">
      <c r="A9" s="1403" t="s">
        <v>119</v>
      </c>
      <c r="B9" s="1404"/>
      <c r="C9" s="1404"/>
      <c r="D9" s="1405"/>
      <c r="E9" s="1151">
        <f>SUM(E11:E18)</f>
        <v>14750</v>
      </c>
      <c r="F9" s="1152">
        <f>SUM(F10:F20)</f>
        <v>0</v>
      </c>
      <c r="G9" s="1153">
        <f>E9-F9</f>
        <v>14750</v>
      </c>
    </row>
    <row r="10" spans="1:9" ht="16.5" thickTop="1" x14ac:dyDescent="0.25">
      <c r="A10" s="1167" t="s">
        <v>120</v>
      </c>
      <c r="B10" s="1045"/>
      <c r="C10" s="34"/>
      <c r="D10" s="1168"/>
      <c r="E10" s="472"/>
      <c r="F10" s="690"/>
      <c r="G10" s="267"/>
    </row>
    <row r="11" spans="1:9" ht="15" customHeight="1" x14ac:dyDescent="0.25">
      <c r="A11" s="1164" t="s">
        <v>545</v>
      </c>
      <c r="B11" s="31" t="s">
        <v>968</v>
      </c>
      <c r="C11" s="31"/>
      <c r="D11" s="1163"/>
      <c r="E11" s="472"/>
      <c r="F11" s="690">
        <v>0</v>
      </c>
      <c r="G11" s="1154">
        <f>E11-F11</f>
        <v>0</v>
      </c>
      <c r="I11" t="s">
        <v>39</v>
      </c>
    </row>
    <row r="12" spans="1:9" ht="15" customHeight="1" x14ac:dyDescent="0.25">
      <c r="A12" s="1119" t="s">
        <v>121</v>
      </c>
      <c r="B12" s="35"/>
      <c r="C12" s="34"/>
      <c r="D12" s="1168"/>
      <c r="E12" s="472"/>
      <c r="F12" s="690"/>
      <c r="G12" s="1154">
        <f t="shared" ref="G12:G20" si="1">E12-F12</f>
        <v>0</v>
      </c>
    </row>
    <row r="13" spans="1:9" ht="15" customHeight="1" x14ac:dyDescent="0.25">
      <c r="A13" s="1164" t="s">
        <v>546</v>
      </c>
      <c r="B13" s="31" t="s">
        <v>796</v>
      </c>
      <c r="C13" s="31"/>
      <c r="D13" s="1163"/>
      <c r="E13" s="472">
        <v>2100</v>
      </c>
      <c r="F13" s="690"/>
      <c r="G13" s="1154">
        <f t="shared" si="1"/>
        <v>2100</v>
      </c>
    </row>
    <row r="14" spans="1:9" ht="15.75" customHeight="1" x14ac:dyDescent="0.25">
      <c r="A14" s="1164" t="s">
        <v>547</v>
      </c>
      <c r="B14" s="31" t="s">
        <v>1138</v>
      </c>
      <c r="C14" s="31"/>
      <c r="D14" s="1163"/>
      <c r="E14" s="472">
        <v>12000</v>
      </c>
      <c r="F14" s="690"/>
      <c r="G14" s="1154">
        <f t="shared" si="1"/>
        <v>12000</v>
      </c>
    </row>
    <row r="15" spans="1:9" ht="15.75" x14ac:dyDescent="0.25">
      <c r="A15" s="1119" t="s">
        <v>122</v>
      </c>
      <c r="B15" s="35"/>
      <c r="C15" s="34"/>
      <c r="D15" s="1168"/>
      <c r="E15" s="472"/>
      <c r="F15" s="690"/>
      <c r="G15" s="1154">
        <f t="shared" si="1"/>
        <v>0</v>
      </c>
    </row>
    <row r="16" spans="1:9" ht="15.75" x14ac:dyDescent="0.25">
      <c r="A16" s="1164" t="s">
        <v>553</v>
      </c>
      <c r="B16" s="31" t="s">
        <v>121</v>
      </c>
      <c r="C16" s="36"/>
      <c r="D16" s="1169"/>
      <c r="E16" s="472">
        <v>250</v>
      </c>
      <c r="F16" s="690"/>
      <c r="G16" s="1154">
        <f t="shared" si="1"/>
        <v>250</v>
      </c>
    </row>
    <row r="17" spans="1:9" ht="15.75" x14ac:dyDescent="0.25">
      <c r="A17" s="1164" t="s">
        <v>978</v>
      </c>
      <c r="B17" s="31" t="s">
        <v>979</v>
      </c>
      <c r="C17" s="36"/>
      <c r="D17" s="1169"/>
      <c r="E17" s="472"/>
      <c r="F17" s="690"/>
      <c r="G17" s="1154">
        <f t="shared" si="1"/>
        <v>0</v>
      </c>
      <c r="I17" s="37"/>
    </row>
    <row r="18" spans="1:9" ht="15.75" x14ac:dyDescent="0.25">
      <c r="A18" s="1164" t="s">
        <v>548</v>
      </c>
      <c r="B18" s="31" t="s">
        <v>1022</v>
      </c>
      <c r="C18" s="36"/>
      <c r="D18" s="1169"/>
      <c r="E18" s="472">
        <v>400</v>
      </c>
      <c r="F18" s="690"/>
      <c r="G18" s="1154">
        <f t="shared" si="1"/>
        <v>400</v>
      </c>
    </row>
    <row r="19" spans="1:9" ht="15.75" x14ac:dyDescent="0.25">
      <c r="A19" s="1164" t="s">
        <v>988</v>
      </c>
      <c r="B19" s="31" t="s">
        <v>108</v>
      </c>
      <c r="C19" s="36"/>
      <c r="D19" s="1169"/>
      <c r="E19" s="472">
        <v>1000</v>
      </c>
      <c r="F19" s="690"/>
      <c r="G19" s="1154">
        <f t="shared" si="1"/>
        <v>1000</v>
      </c>
    </row>
    <row r="20" spans="1:9" ht="16.5" thickBot="1" x14ac:dyDescent="0.3">
      <c r="A20" s="1170"/>
      <c r="B20" s="34"/>
      <c r="C20" s="38"/>
      <c r="D20" s="1171"/>
      <c r="E20" s="472"/>
      <c r="F20" s="690"/>
      <c r="G20" s="1154">
        <f t="shared" si="1"/>
        <v>0</v>
      </c>
    </row>
    <row r="21" spans="1:9" ht="15" customHeight="1" thickTop="1" x14ac:dyDescent="0.25">
      <c r="A21" s="1172" t="s">
        <v>123</v>
      </c>
      <c r="B21" s="147"/>
      <c r="C21" s="147"/>
      <c r="D21" s="565"/>
      <c r="E21" s="1395">
        <f>E3+E9</f>
        <v>15550</v>
      </c>
      <c r="F21" s="1399">
        <f>F3+F9</f>
        <v>0</v>
      </c>
      <c r="G21" s="1393">
        <f>SUM(G9,G3)</f>
        <v>15550</v>
      </c>
    </row>
    <row r="22" spans="1:9" ht="15" customHeight="1" thickBot="1" x14ac:dyDescent="0.3">
      <c r="A22" s="1125"/>
      <c r="B22" s="149"/>
      <c r="C22" s="149"/>
      <c r="D22" s="565"/>
      <c r="E22" s="1396"/>
      <c r="F22" s="1400"/>
      <c r="G22" s="1394"/>
    </row>
    <row r="23" spans="1:9" ht="3.95" customHeight="1" thickTop="1" x14ac:dyDescent="0.25">
      <c r="A23" s="1173"/>
      <c r="B23" s="39"/>
      <c r="C23" s="39"/>
      <c r="D23" s="1174"/>
      <c r="E23" s="543"/>
      <c r="F23" s="1021"/>
      <c r="G23" s="1022"/>
    </row>
    <row r="24" spans="1:9" ht="18.75" x14ac:dyDescent="0.25">
      <c r="A24" s="1175" t="s">
        <v>124</v>
      </c>
      <c r="B24" s="1046"/>
      <c r="C24" s="40"/>
      <c r="D24" s="1176"/>
      <c r="E24" s="472"/>
      <c r="F24" s="693"/>
      <c r="G24" s="697"/>
    </row>
    <row r="25" spans="1:9" ht="15.75" x14ac:dyDescent="0.25">
      <c r="A25" s="1177" t="s">
        <v>1139</v>
      </c>
      <c r="B25" s="399" t="s">
        <v>1140</v>
      </c>
      <c r="C25" s="146"/>
      <c r="D25" s="1178"/>
      <c r="E25" s="472"/>
      <c r="F25" s="691"/>
      <c r="G25" s="696">
        <f>E25-F25</f>
        <v>0</v>
      </c>
    </row>
    <row r="26" spans="1:9" ht="15.75" x14ac:dyDescent="0.25">
      <c r="A26" s="1164" t="s">
        <v>550</v>
      </c>
      <c r="B26" s="31" t="s">
        <v>882</v>
      </c>
      <c r="C26" s="31"/>
      <c r="D26" s="1163"/>
      <c r="E26" s="472">
        <v>1000</v>
      </c>
      <c r="F26" s="690">
        <v>0</v>
      </c>
      <c r="G26" s="696">
        <f t="shared" ref="G26:G30" si="2">E26-F26</f>
        <v>1000</v>
      </c>
    </row>
    <row r="27" spans="1:9" ht="15.75" x14ac:dyDescent="0.25">
      <c r="A27" s="1164"/>
      <c r="B27" s="31"/>
      <c r="C27" s="31"/>
      <c r="D27" s="1163"/>
      <c r="E27" s="472"/>
      <c r="F27" s="690"/>
      <c r="G27" s="696">
        <f t="shared" si="2"/>
        <v>0</v>
      </c>
    </row>
    <row r="28" spans="1:9" ht="15.75" x14ac:dyDescent="0.25">
      <c r="A28" s="1164" t="s">
        <v>551</v>
      </c>
      <c r="B28" s="31" t="s">
        <v>125</v>
      </c>
      <c r="C28" s="31"/>
      <c r="D28" s="1163"/>
      <c r="E28" s="472">
        <v>150</v>
      </c>
      <c r="F28" s="690">
        <v>0</v>
      </c>
      <c r="G28" s="696">
        <f t="shared" si="2"/>
        <v>150</v>
      </c>
    </row>
    <row r="29" spans="1:9" ht="15.75" x14ac:dyDescent="0.25">
      <c r="A29" s="1164" t="s">
        <v>552</v>
      </c>
      <c r="B29" s="31" t="s">
        <v>126</v>
      </c>
      <c r="C29" s="31"/>
      <c r="D29" s="1163"/>
      <c r="E29" s="472">
        <v>200</v>
      </c>
      <c r="F29" s="690"/>
      <c r="G29" s="696">
        <f t="shared" si="2"/>
        <v>200</v>
      </c>
      <c r="I29" s="82"/>
    </row>
    <row r="30" spans="1:9" ht="15.75" x14ac:dyDescent="0.25">
      <c r="A30" s="1164" t="s">
        <v>549</v>
      </c>
      <c r="B30" s="31" t="s">
        <v>68</v>
      </c>
      <c r="C30" s="31"/>
      <c r="D30" s="1163"/>
      <c r="E30" s="472">
        <v>2100</v>
      </c>
      <c r="F30" s="690">
        <v>0</v>
      </c>
      <c r="G30" s="696">
        <f t="shared" si="2"/>
        <v>2100</v>
      </c>
    </row>
    <row r="31" spans="1:9" ht="15" customHeight="1" x14ac:dyDescent="0.25">
      <c r="A31" s="1403"/>
      <c r="B31" s="1404"/>
      <c r="C31" s="1404"/>
      <c r="D31" s="1405"/>
      <c r="E31" s="1401">
        <f>SUM(E25:E30)</f>
        <v>3450</v>
      </c>
      <c r="F31" s="1402">
        <f>SUM(F25:F30)</f>
        <v>0</v>
      </c>
      <c r="G31" s="1392">
        <f>E31-F31</f>
        <v>3450</v>
      </c>
    </row>
    <row r="32" spans="1:9" ht="15" customHeight="1" x14ac:dyDescent="0.25">
      <c r="A32" s="1403"/>
      <c r="B32" s="1404"/>
      <c r="C32" s="1404"/>
      <c r="D32" s="1405"/>
      <c r="E32" s="1401"/>
      <c r="F32" s="1402"/>
      <c r="G32" s="1392"/>
    </row>
    <row r="33" spans="1:8" ht="3.95" customHeight="1" x14ac:dyDescent="0.25">
      <c r="A33" s="1173"/>
      <c r="B33" s="39"/>
      <c r="C33" s="39"/>
      <c r="D33" s="1174"/>
      <c r="E33" s="543"/>
      <c r="F33" s="1021"/>
      <c r="G33" s="32"/>
    </row>
    <row r="34" spans="1:8" s="2" customFormat="1" ht="30" customHeight="1" thickBot="1" x14ac:dyDescent="0.3">
      <c r="A34" s="1179" t="s">
        <v>127</v>
      </c>
      <c r="B34" s="1180"/>
      <c r="C34" s="1180"/>
      <c r="D34" s="1181"/>
      <c r="E34" s="491">
        <f>E21+E31</f>
        <v>19000</v>
      </c>
      <c r="F34" s="695">
        <f>F21+F31</f>
        <v>0</v>
      </c>
      <c r="G34" s="490">
        <f>G21+G31</f>
        <v>19000</v>
      </c>
      <c r="H34" s="1390"/>
    </row>
    <row r="35" spans="1:8" s="2" customFormat="1" ht="15.75" customHeight="1" thickTop="1" x14ac:dyDescent="0.25">
      <c r="A35" s="147"/>
      <c r="B35" s="147"/>
      <c r="C35" s="147"/>
      <c r="D35" s="147"/>
      <c r="E35" s="567"/>
      <c r="F35" s="566"/>
      <c r="G35" s="566"/>
      <c r="H35" s="1391"/>
    </row>
    <row r="36" spans="1:8" ht="15.75" x14ac:dyDescent="0.25">
      <c r="A36" s="169"/>
      <c r="B36" s="169"/>
      <c r="C36" s="170"/>
      <c r="D36" s="170"/>
      <c r="E36" s="171"/>
      <c r="F36" s="171"/>
      <c r="G36" s="171"/>
    </row>
    <row r="37" spans="1:8" x14ac:dyDescent="0.25">
      <c r="A37" s="169"/>
      <c r="B37" s="169"/>
      <c r="C37" s="159"/>
      <c r="D37" s="159"/>
      <c r="E37" s="159"/>
      <c r="F37" s="159"/>
    </row>
    <row r="38" spans="1:8" x14ac:dyDescent="0.25">
      <c r="A38" s="169"/>
      <c r="B38" s="169"/>
      <c r="C38" s="170"/>
      <c r="D38" s="170"/>
      <c r="E38" s="159"/>
      <c r="F38" s="159"/>
    </row>
    <row r="44" spans="1:8" x14ac:dyDescent="0.25">
      <c r="E44" t="s">
        <v>39</v>
      </c>
    </row>
    <row r="48" spans="1:8" x14ac:dyDescent="0.25">
      <c r="E48" t="s">
        <v>39</v>
      </c>
    </row>
  </sheetData>
  <mergeCells count="10">
    <mergeCell ref="H34:H35"/>
    <mergeCell ref="G31:G32"/>
    <mergeCell ref="G21:G22"/>
    <mergeCell ref="E21:E22"/>
    <mergeCell ref="A3:C3"/>
    <mergeCell ref="F21:F22"/>
    <mergeCell ref="E31:E32"/>
    <mergeCell ref="F31:F32"/>
    <mergeCell ref="A9:D9"/>
    <mergeCell ref="A31:D32"/>
  </mergeCells>
  <phoneticPr fontId="46" type="noConversion"/>
  <hyperlinks>
    <hyperlink ref="A1" location="'résultat analytique 2'!A1" display="Résultat A"/>
  </hyperlinks>
  <pageMargins left="0.23622047244094491" right="0.23622047244094491" top="1.0236220472440944" bottom="0.74803149606299213" header="0.31496062992125984" footer="0.31496062992125984"/>
  <pageSetup paperSize="9" scale="80" orientation="portrait" r:id="rId1"/>
  <headerFooter>
    <oddHeader xml:space="preserve">&amp;L&amp;"-,Gras"&amp;14FFSB
&amp;URESPONSABLE : P.POHIN&amp;C&amp;"-,Gras"&amp;14 5-ARBITRAGE&amp;R&amp;"-,Gras"&amp;14CONTROLE BUDGET  </oddHeader>
    <oddFooter>&amp;L&amp;"-,Gras"&amp;12Code : 05141&amp;C&amp;"-,Gras"&amp;14TRESORERIE GENERALE/CONTROLE DE GESTION&amp;R&amp;"-,Gras"&amp;12JPV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I68"/>
  <sheetViews>
    <sheetView zoomScale="110" zoomScaleNormal="110" workbookViewId="0">
      <pane ySplit="1" topLeftCell="A2" activePane="bottomLeft" state="frozen"/>
      <selection pane="bottomLeft" activeCell="B1" sqref="B1"/>
    </sheetView>
  </sheetViews>
  <sheetFormatPr baseColWidth="10" defaultRowHeight="15" x14ac:dyDescent="0.25"/>
  <cols>
    <col min="4" max="4" width="22.7109375" customWidth="1"/>
    <col min="5" max="5" width="0.140625" customWidth="1"/>
    <col min="6" max="6" width="15.5703125" customWidth="1"/>
    <col min="7" max="7" width="15" bestFit="1" customWidth="1"/>
    <col min="8" max="8" width="15" customWidth="1"/>
  </cols>
  <sheetData>
    <row r="1" spans="1:9" ht="50.1" customHeight="1" thickTop="1" thickBot="1" x14ac:dyDescent="0.35">
      <c r="A1" s="41"/>
      <c r="B1" s="333" t="s">
        <v>438</v>
      </c>
      <c r="C1" s="41"/>
      <c r="D1" s="42"/>
      <c r="E1" s="42"/>
      <c r="F1" s="1142" t="s">
        <v>1145</v>
      </c>
      <c r="G1" s="1143" t="s">
        <v>1151</v>
      </c>
      <c r="H1" s="1144" t="s">
        <v>442</v>
      </c>
      <c r="I1" s="615" t="s">
        <v>428</v>
      </c>
    </row>
    <row r="2" spans="1:9" ht="15" customHeight="1" thickTop="1" x14ac:dyDescent="0.25">
      <c r="A2" s="1407" t="s">
        <v>128</v>
      </c>
      <c r="B2" s="1407"/>
      <c r="C2" s="1407"/>
      <c r="D2" s="42"/>
      <c r="E2" s="42"/>
      <c r="F2" s="1415">
        <f>SUM(F4,F10,F17,F24,F33,F39)</f>
        <v>80700</v>
      </c>
      <c r="G2" s="1413">
        <f>SUM(G4+G10+G17+G24+G33+G39+G47+G49)</f>
        <v>0</v>
      </c>
      <c r="H2" s="1147">
        <f>SUM(F2-G2)</f>
        <v>80700</v>
      </c>
      <c r="I2" s="5"/>
    </row>
    <row r="3" spans="1:9" ht="15" customHeight="1" thickBot="1" x14ac:dyDescent="0.3">
      <c r="A3" s="1407"/>
      <c r="B3" s="1407"/>
      <c r="C3" s="1407"/>
      <c r="D3" s="42"/>
      <c r="E3" s="42"/>
      <c r="F3" s="1416"/>
      <c r="G3" s="1414"/>
      <c r="H3" s="1148"/>
      <c r="I3" s="5"/>
    </row>
    <row r="4" spans="1:9" ht="16.5" thickTop="1" x14ac:dyDescent="0.25">
      <c r="A4" s="1408" t="s">
        <v>830</v>
      </c>
      <c r="B4" s="1409"/>
      <c r="C4" s="1409"/>
      <c r="D4" s="1409"/>
      <c r="E4" s="139"/>
      <c r="F4" s="477">
        <f>SUM(F5:F9)</f>
        <v>10500</v>
      </c>
      <c r="G4" s="869">
        <f>SUM(G5:G9)</f>
        <v>0</v>
      </c>
      <c r="H4" s="1145">
        <f t="shared" ref="H4:H62" si="0">SUM(F4-G4)</f>
        <v>10500</v>
      </c>
      <c r="I4" s="570"/>
    </row>
    <row r="5" spans="1:9" ht="15.75" x14ac:dyDescent="0.25">
      <c r="A5" s="400" t="s">
        <v>565</v>
      </c>
      <c r="B5" s="140" t="s">
        <v>131</v>
      </c>
      <c r="C5" s="140"/>
      <c r="D5" s="140"/>
      <c r="E5" s="140"/>
      <c r="F5" s="479"/>
      <c r="G5" s="870"/>
      <c r="H5" s="1146">
        <f t="shared" si="0"/>
        <v>0</v>
      </c>
      <c r="I5" s="5"/>
    </row>
    <row r="6" spans="1:9" ht="15.75" x14ac:dyDescent="0.25">
      <c r="A6" s="400" t="s">
        <v>566</v>
      </c>
      <c r="B6" s="52" t="s">
        <v>129</v>
      </c>
      <c r="C6" s="139"/>
      <c r="D6" s="139"/>
      <c r="E6" s="139"/>
      <c r="F6" s="479">
        <v>10000</v>
      </c>
      <c r="G6" s="870"/>
      <c r="H6" s="1146">
        <f t="shared" si="0"/>
        <v>10000</v>
      </c>
      <c r="I6" s="5"/>
    </row>
    <row r="7" spans="1:9" ht="15.75" x14ac:dyDescent="0.25">
      <c r="A7" s="400" t="s">
        <v>567</v>
      </c>
      <c r="B7" s="140" t="s">
        <v>351</v>
      </c>
      <c r="C7" s="140"/>
      <c r="D7" s="140"/>
      <c r="E7" s="140"/>
      <c r="F7" s="479"/>
      <c r="G7" s="870"/>
      <c r="H7" s="1146">
        <f t="shared" si="0"/>
        <v>0</v>
      </c>
      <c r="I7" s="5"/>
    </row>
    <row r="8" spans="1:9" ht="15.75" x14ac:dyDescent="0.25">
      <c r="A8" s="400" t="s">
        <v>568</v>
      </c>
      <c r="B8" s="140" t="s">
        <v>352</v>
      </c>
      <c r="C8" s="140"/>
      <c r="D8" s="140"/>
      <c r="E8" s="140"/>
      <c r="F8" s="479">
        <v>500</v>
      </c>
      <c r="G8" s="870"/>
      <c r="H8" s="1146">
        <f t="shared" si="0"/>
        <v>500</v>
      </c>
      <c r="I8" s="5"/>
    </row>
    <row r="9" spans="1:9" ht="15.75" x14ac:dyDescent="0.25">
      <c r="A9" s="400" t="s">
        <v>569</v>
      </c>
      <c r="B9" s="140" t="s">
        <v>353</v>
      </c>
      <c r="C9" s="140"/>
      <c r="D9" s="140"/>
      <c r="E9" s="140"/>
      <c r="F9" s="479"/>
      <c r="G9" s="870"/>
      <c r="H9" s="1146">
        <f t="shared" si="0"/>
        <v>0</v>
      </c>
      <c r="I9" s="5"/>
    </row>
    <row r="10" spans="1:9" ht="15.75" x14ac:dyDescent="0.25">
      <c r="A10" s="1409" t="s">
        <v>831</v>
      </c>
      <c r="B10" s="1409"/>
      <c r="C10" s="1409"/>
      <c r="D10" s="1409"/>
      <c r="E10" s="139"/>
      <c r="F10" s="477">
        <f>SUM(F11:F16)</f>
        <v>20000</v>
      </c>
      <c r="G10" s="869">
        <f>SUM(G11:G15)</f>
        <v>0</v>
      </c>
      <c r="H10" s="1145">
        <f t="shared" si="0"/>
        <v>20000</v>
      </c>
      <c r="I10" s="5"/>
    </row>
    <row r="11" spans="1:9" ht="15.75" x14ac:dyDescent="0.25">
      <c r="A11" s="400" t="s">
        <v>560</v>
      </c>
      <c r="B11" s="44" t="s">
        <v>104</v>
      </c>
      <c r="C11" s="44"/>
      <c r="D11" s="45"/>
      <c r="E11" s="45"/>
      <c r="F11" s="472">
        <v>600</v>
      </c>
      <c r="G11" s="870"/>
      <c r="H11" s="1146">
        <f t="shared" si="0"/>
        <v>600</v>
      </c>
      <c r="I11" s="5"/>
    </row>
    <row r="12" spans="1:9" ht="15.75" x14ac:dyDescent="0.25">
      <c r="A12" s="400" t="s">
        <v>561</v>
      </c>
      <c r="B12" s="44" t="s">
        <v>105</v>
      </c>
      <c r="C12" s="44"/>
      <c r="D12" s="45"/>
      <c r="E12" s="45"/>
      <c r="F12" s="472"/>
      <c r="G12" s="870"/>
      <c r="H12" s="1146">
        <f t="shared" si="0"/>
        <v>0</v>
      </c>
      <c r="I12" s="5"/>
    </row>
    <row r="13" spans="1:9" ht="15.75" x14ac:dyDescent="0.25">
      <c r="A13" s="400" t="s">
        <v>562</v>
      </c>
      <c r="B13" s="44" t="s">
        <v>131</v>
      </c>
      <c r="C13" s="44"/>
      <c r="D13" s="45"/>
      <c r="E13" s="45"/>
      <c r="F13" s="472">
        <v>500</v>
      </c>
      <c r="G13" s="870"/>
      <c r="H13" s="1146">
        <f t="shared" si="0"/>
        <v>500</v>
      </c>
      <c r="I13" s="5"/>
    </row>
    <row r="14" spans="1:9" ht="15.75" x14ac:dyDescent="0.25">
      <c r="A14" s="400" t="s">
        <v>563</v>
      </c>
      <c r="B14" s="44" t="s">
        <v>107</v>
      </c>
      <c r="C14" s="44"/>
      <c r="D14" s="45"/>
      <c r="E14" s="45"/>
      <c r="F14" s="461">
        <v>18000</v>
      </c>
      <c r="G14" s="870"/>
      <c r="H14" s="1146">
        <f t="shared" si="0"/>
        <v>18000</v>
      </c>
      <c r="I14" s="5"/>
    </row>
    <row r="15" spans="1:9" ht="15.75" x14ac:dyDescent="0.25">
      <c r="A15" s="400" t="s">
        <v>1086</v>
      </c>
      <c r="B15" s="34" t="s">
        <v>108</v>
      </c>
      <c r="C15" s="44"/>
      <c r="D15" s="45"/>
      <c r="E15" s="45"/>
      <c r="F15" s="461">
        <v>900</v>
      </c>
      <c r="G15" s="870"/>
      <c r="H15" s="1146">
        <f t="shared" si="0"/>
        <v>900</v>
      </c>
      <c r="I15" s="5"/>
    </row>
    <row r="16" spans="1:9" ht="15.75" x14ac:dyDescent="0.25">
      <c r="A16" s="400" t="s">
        <v>564</v>
      </c>
      <c r="B16" s="34" t="s">
        <v>425</v>
      </c>
      <c r="C16" s="44"/>
      <c r="D16" s="45"/>
      <c r="E16" s="45"/>
      <c r="F16" s="461"/>
      <c r="G16" s="870"/>
      <c r="H16" s="1146">
        <f t="shared" si="0"/>
        <v>0</v>
      </c>
      <c r="I16" s="5"/>
    </row>
    <row r="17" spans="1:9" ht="15" customHeight="1" x14ac:dyDescent="0.25">
      <c r="A17" s="33" t="s">
        <v>832</v>
      </c>
      <c r="B17" s="34"/>
      <c r="C17" s="44"/>
      <c r="D17" s="45"/>
      <c r="E17" s="43"/>
      <c r="F17" s="478">
        <f>SUM(F18:F23)</f>
        <v>11100</v>
      </c>
      <c r="G17" s="871">
        <f>SUM(G18:G23)</f>
        <v>0</v>
      </c>
      <c r="H17" s="1145">
        <f t="shared" si="0"/>
        <v>11100</v>
      </c>
      <c r="I17" s="616"/>
    </row>
    <row r="18" spans="1:9" ht="15" customHeight="1" x14ac:dyDescent="0.25">
      <c r="A18" s="400" t="s">
        <v>554</v>
      </c>
      <c r="B18" s="34" t="s">
        <v>104</v>
      </c>
      <c r="C18" s="44"/>
      <c r="D18" s="45"/>
      <c r="E18" s="45"/>
      <c r="F18" s="472">
        <v>2000</v>
      </c>
      <c r="G18" s="870"/>
      <c r="H18" s="1146">
        <f t="shared" si="0"/>
        <v>2000</v>
      </c>
      <c r="I18" s="616"/>
    </row>
    <row r="19" spans="1:9" ht="15" customHeight="1" x14ac:dyDescent="0.25">
      <c r="A19" s="400" t="s">
        <v>555</v>
      </c>
      <c r="B19" s="44" t="s">
        <v>105</v>
      </c>
      <c r="C19" s="44"/>
      <c r="D19" s="45"/>
      <c r="E19" s="45"/>
      <c r="F19" s="472"/>
      <c r="G19" s="870"/>
      <c r="H19" s="1146">
        <f t="shared" si="0"/>
        <v>0</v>
      </c>
      <c r="I19" s="616"/>
    </row>
    <row r="20" spans="1:9" ht="15" customHeight="1" x14ac:dyDescent="0.25">
      <c r="A20" s="400" t="s">
        <v>556</v>
      </c>
      <c r="B20" s="44" t="s">
        <v>131</v>
      </c>
      <c r="C20" s="44"/>
      <c r="D20" s="45"/>
      <c r="E20" s="45"/>
      <c r="F20" s="472">
        <v>350</v>
      </c>
      <c r="G20" s="870"/>
      <c r="H20" s="1146">
        <f t="shared" si="0"/>
        <v>350</v>
      </c>
      <c r="I20" s="616"/>
    </row>
    <row r="21" spans="1:9" ht="15" customHeight="1" x14ac:dyDescent="0.25">
      <c r="A21" s="400" t="s">
        <v>557</v>
      </c>
      <c r="B21" s="44" t="s">
        <v>107</v>
      </c>
      <c r="C21" s="44"/>
      <c r="D21" s="45"/>
      <c r="E21" s="45"/>
      <c r="F21" s="461">
        <v>8000</v>
      </c>
      <c r="G21" s="870"/>
      <c r="H21" s="1146">
        <f t="shared" si="0"/>
        <v>8000</v>
      </c>
      <c r="I21" s="616"/>
    </row>
    <row r="22" spans="1:9" ht="15" customHeight="1" x14ac:dyDescent="0.25">
      <c r="A22" s="400" t="s">
        <v>558</v>
      </c>
      <c r="B22" s="34" t="s">
        <v>425</v>
      </c>
      <c r="C22" s="44"/>
      <c r="D22" s="45"/>
      <c r="E22" s="45"/>
      <c r="F22" s="461">
        <v>500</v>
      </c>
      <c r="G22" s="870"/>
      <c r="H22" s="1146">
        <f t="shared" si="0"/>
        <v>500</v>
      </c>
      <c r="I22" s="616"/>
    </row>
    <row r="23" spans="1:9" ht="15" customHeight="1" x14ac:dyDescent="0.25">
      <c r="A23" s="400" t="s">
        <v>559</v>
      </c>
      <c r="B23" s="44" t="s">
        <v>130</v>
      </c>
      <c r="C23" s="44"/>
      <c r="D23" s="45"/>
      <c r="E23" s="45"/>
      <c r="F23" s="461">
        <v>250</v>
      </c>
      <c r="G23" s="870"/>
      <c r="H23" s="1146">
        <f t="shared" si="0"/>
        <v>250</v>
      </c>
      <c r="I23" s="616"/>
    </row>
    <row r="24" spans="1:9" ht="15" customHeight="1" x14ac:dyDescent="0.25">
      <c r="A24" s="282" t="s">
        <v>833</v>
      </c>
      <c r="B24" s="35"/>
      <c r="C24" s="44"/>
      <c r="D24" s="45"/>
      <c r="E24" s="43"/>
      <c r="F24" s="478">
        <f>SUM(F25:F32)</f>
        <v>13650</v>
      </c>
      <c r="G24" s="871">
        <f>SUM(G25:G32)</f>
        <v>0</v>
      </c>
      <c r="H24" s="1145">
        <f t="shared" si="0"/>
        <v>13650</v>
      </c>
      <c r="I24" s="616"/>
    </row>
    <row r="25" spans="1:9" ht="15" customHeight="1" x14ac:dyDescent="0.25">
      <c r="A25" s="400" t="s">
        <v>834</v>
      </c>
      <c r="B25" s="34" t="s">
        <v>104</v>
      </c>
      <c r="C25" s="44"/>
      <c r="D25" s="45"/>
      <c r="E25" s="45"/>
      <c r="F25" s="472"/>
      <c r="G25" s="870"/>
      <c r="H25" s="1146">
        <f t="shared" si="0"/>
        <v>0</v>
      </c>
      <c r="I25" s="616"/>
    </row>
    <row r="26" spans="1:9" ht="15" customHeight="1" x14ac:dyDescent="0.25">
      <c r="A26" s="400" t="s">
        <v>835</v>
      </c>
      <c r="B26" s="44" t="s">
        <v>105</v>
      </c>
      <c r="C26" s="44"/>
      <c r="D26" s="45"/>
      <c r="E26" s="45"/>
      <c r="F26" s="472"/>
      <c r="G26" s="870"/>
      <c r="H26" s="1146">
        <f t="shared" si="0"/>
        <v>0</v>
      </c>
      <c r="I26" s="616"/>
    </row>
    <row r="27" spans="1:9" ht="15" customHeight="1" x14ac:dyDescent="0.25">
      <c r="A27" s="400" t="s">
        <v>836</v>
      </c>
      <c r="B27" s="44" t="s">
        <v>131</v>
      </c>
      <c r="C27" s="44"/>
      <c r="D27" s="45"/>
      <c r="E27" s="45"/>
      <c r="F27" s="461">
        <v>450</v>
      </c>
      <c r="G27" s="870"/>
      <c r="H27" s="1146">
        <f t="shared" si="0"/>
        <v>450</v>
      </c>
      <c r="I27" s="616"/>
    </row>
    <row r="28" spans="1:9" ht="15" customHeight="1" x14ac:dyDescent="0.25">
      <c r="A28" s="400" t="s">
        <v>837</v>
      </c>
      <c r="B28" s="44" t="s">
        <v>107</v>
      </c>
      <c r="C28" s="44"/>
      <c r="D28" s="45"/>
      <c r="E28" s="45"/>
      <c r="F28" s="461">
        <v>10000</v>
      </c>
      <c r="G28" s="870"/>
      <c r="H28" s="1146">
        <f t="shared" si="0"/>
        <v>10000</v>
      </c>
      <c r="I28" s="616"/>
    </row>
    <row r="29" spans="1:9" ht="15" customHeight="1" x14ac:dyDescent="0.25">
      <c r="A29" s="400" t="s">
        <v>838</v>
      </c>
      <c r="B29" s="44" t="s">
        <v>108</v>
      </c>
      <c r="C29" s="44"/>
      <c r="D29" s="45"/>
      <c r="E29" s="45"/>
      <c r="F29" s="461">
        <v>1000</v>
      </c>
      <c r="G29" s="870"/>
      <c r="H29" s="1146">
        <f t="shared" si="0"/>
        <v>1000</v>
      </c>
      <c r="I29" s="616"/>
    </row>
    <row r="30" spans="1:9" ht="15" customHeight="1" x14ac:dyDescent="0.25">
      <c r="A30" s="400" t="s">
        <v>839</v>
      </c>
      <c r="B30" s="34" t="s">
        <v>425</v>
      </c>
      <c r="C30" s="44"/>
      <c r="D30" s="45"/>
      <c r="E30" s="45"/>
      <c r="F30" s="461">
        <v>750</v>
      </c>
      <c r="G30" s="870"/>
      <c r="H30" s="1146">
        <f t="shared" si="0"/>
        <v>750</v>
      </c>
      <c r="I30" s="616"/>
    </row>
    <row r="31" spans="1:9" ht="15" customHeight="1" x14ac:dyDescent="0.25">
      <c r="A31" s="400" t="s">
        <v>840</v>
      </c>
      <c r="B31" s="44" t="s">
        <v>95</v>
      </c>
      <c r="C31" s="44"/>
      <c r="D31" s="45"/>
      <c r="E31" s="45"/>
      <c r="F31" s="461">
        <v>1200</v>
      </c>
      <c r="G31" s="870"/>
      <c r="H31" s="1146">
        <f t="shared" si="0"/>
        <v>1200</v>
      </c>
      <c r="I31" s="616"/>
    </row>
    <row r="32" spans="1:9" ht="15" customHeight="1" x14ac:dyDescent="0.25">
      <c r="A32" s="400" t="s">
        <v>841</v>
      </c>
      <c r="B32" s="44" t="s">
        <v>130</v>
      </c>
      <c r="C32" s="44"/>
      <c r="D32" s="45"/>
      <c r="E32" s="45"/>
      <c r="F32" s="461">
        <v>250</v>
      </c>
      <c r="G32" s="870"/>
      <c r="H32" s="1146">
        <f t="shared" si="0"/>
        <v>250</v>
      </c>
      <c r="I32" s="616"/>
    </row>
    <row r="33" spans="1:9" ht="16.5" customHeight="1" x14ac:dyDescent="0.25">
      <c r="A33" s="1408" t="s">
        <v>842</v>
      </c>
      <c r="B33" s="1409"/>
      <c r="C33" s="1409"/>
      <c r="D33" s="1409"/>
      <c r="E33" s="139"/>
      <c r="F33" s="477">
        <f>SUM(F34:F38)</f>
        <v>20200</v>
      </c>
      <c r="G33" s="869">
        <f>SUM(G35:G38)</f>
        <v>0</v>
      </c>
      <c r="H33" s="1145">
        <f t="shared" si="0"/>
        <v>20200</v>
      </c>
      <c r="I33" s="5"/>
    </row>
    <row r="34" spans="1:9" ht="15.75" x14ac:dyDescent="0.25">
      <c r="A34" s="400" t="s">
        <v>570</v>
      </c>
      <c r="B34" s="34" t="s">
        <v>104</v>
      </c>
      <c r="C34" s="44"/>
      <c r="D34" s="45"/>
      <c r="E34" s="45"/>
      <c r="F34" s="472"/>
      <c r="G34" s="870"/>
      <c r="H34" s="1146">
        <f t="shared" si="0"/>
        <v>0</v>
      </c>
      <c r="I34" s="5"/>
    </row>
    <row r="35" spans="1:9" ht="15.75" x14ac:dyDescent="0.25">
      <c r="A35" s="400" t="s">
        <v>571</v>
      </c>
      <c r="B35" s="44" t="s">
        <v>107</v>
      </c>
      <c r="C35" s="44"/>
      <c r="D35" s="45"/>
      <c r="E35" s="45"/>
      <c r="F35" s="472">
        <v>15000</v>
      </c>
      <c r="G35" s="870"/>
      <c r="H35" s="1146">
        <f t="shared" si="0"/>
        <v>15000</v>
      </c>
      <c r="I35" s="5"/>
    </row>
    <row r="36" spans="1:9" ht="15.75" x14ac:dyDescent="0.25">
      <c r="A36" s="400" t="s">
        <v>572</v>
      </c>
      <c r="B36" s="44" t="s">
        <v>108</v>
      </c>
      <c r="C36" s="44"/>
      <c r="D36" s="45"/>
      <c r="E36" s="45"/>
      <c r="F36" s="461">
        <v>4000</v>
      </c>
      <c r="G36" s="870"/>
      <c r="H36" s="1146">
        <f t="shared" si="0"/>
        <v>4000</v>
      </c>
      <c r="I36" s="5"/>
    </row>
    <row r="37" spans="1:9" ht="15.75" x14ac:dyDescent="0.25">
      <c r="A37" s="400" t="s">
        <v>573</v>
      </c>
      <c r="B37" s="34" t="s">
        <v>425</v>
      </c>
      <c r="C37" s="44"/>
      <c r="D37" s="45"/>
      <c r="E37" s="45"/>
      <c r="F37" s="461">
        <v>1200</v>
      </c>
      <c r="G37" s="870"/>
      <c r="H37" s="1146">
        <f t="shared" si="0"/>
        <v>1200</v>
      </c>
      <c r="I37" s="5"/>
    </row>
    <row r="38" spans="1:9" ht="16.5" customHeight="1" x14ac:dyDescent="0.25">
      <c r="A38" s="400" t="s">
        <v>574</v>
      </c>
      <c r="B38" s="44" t="s">
        <v>95</v>
      </c>
      <c r="C38" s="44"/>
      <c r="D38" s="45"/>
      <c r="E38" s="45"/>
      <c r="F38" s="461"/>
      <c r="G38" s="870"/>
      <c r="H38" s="1146">
        <f t="shared" si="0"/>
        <v>0</v>
      </c>
      <c r="I38" s="5"/>
    </row>
    <row r="39" spans="1:9" s="159" customFormat="1" ht="16.5" customHeight="1" x14ac:dyDescent="0.25">
      <c r="A39" s="1419" t="s">
        <v>850</v>
      </c>
      <c r="B39" s="1420"/>
      <c r="C39" s="1420"/>
      <c r="D39" s="1420"/>
      <c r="E39" s="609"/>
      <c r="F39" s="477">
        <f>SUM(F40:F46)</f>
        <v>5250</v>
      </c>
      <c r="G39" s="871">
        <f>SUM(G40:G46)</f>
        <v>0</v>
      </c>
      <c r="H39" s="1145">
        <f t="shared" si="0"/>
        <v>5250</v>
      </c>
      <c r="I39" s="160"/>
    </row>
    <row r="40" spans="1:9" ht="15.75" x14ac:dyDescent="0.25">
      <c r="A40" s="400" t="s">
        <v>797</v>
      </c>
      <c r="B40" s="44" t="s">
        <v>104</v>
      </c>
      <c r="C40" s="44"/>
      <c r="D40" s="698"/>
      <c r="E40" s="48"/>
      <c r="F40" s="472">
        <v>0</v>
      </c>
      <c r="G40" s="870"/>
      <c r="H40" s="1146">
        <f t="shared" si="0"/>
        <v>0</v>
      </c>
      <c r="I40" s="5"/>
    </row>
    <row r="41" spans="1:9" ht="15.75" x14ac:dyDescent="0.25">
      <c r="A41" s="400" t="s">
        <v>798</v>
      </c>
      <c r="B41" s="44" t="s">
        <v>93</v>
      </c>
      <c r="C41" s="44"/>
      <c r="D41" s="48"/>
      <c r="E41" s="48"/>
      <c r="F41" s="461">
        <v>2200</v>
      </c>
      <c r="G41" s="870"/>
      <c r="H41" s="1146">
        <f t="shared" si="0"/>
        <v>2200</v>
      </c>
      <c r="I41" s="5"/>
    </row>
    <row r="42" spans="1:9" ht="15.75" x14ac:dyDescent="0.25">
      <c r="A42" s="400" t="s">
        <v>799</v>
      </c>
      <c r="B42" s="44" t="s">
        <v>131</v>
      </c>
      <c r="C42" s="44"/>
      <c r="D42" s="45"/>
      <c r="E42" s="45"/>
      <c r="F42" s="461">
        <v>250</v>
      </c>
      <c r="G42" s="870"/>
      <c r="H42" s="1146">
        <f t="shared" si="0"/>
        <v>250</v>
      </c>
      <c r="I42" s="5"/>
    </row>
    <row r="43" spans="1:9" ht="15.75" x14ac:dyDescent="0.25">
      <c r="A43" s="400" t="s">
        <v>800</v>
      </c>
      <c r="B43" s="44" t="s">
        <v>108</v>
      </c>
      <c r="C43" s="44"/>
      <c r="D43" s="45"/>
      <c r="E43" s="45"/>
      <c r="F43" s="461">
        <v>1500</v>
      </c>
      <c r="G43" s="870"/>
      <c r="H43" s="1146">
        <f t="shared" si="0"/>
        <v>1500</v>
      </c>
      <c r="I43" s="5"/>
    </row>
    <row r="44" spans="1:9" ht="15.75" x14ac:dyDescent="0.25">
      <c r="A44" s="400" t="s">
        <v>801</v>
      </c>
      <c r="B44" s="44" t="s">
        <v>427</v>
      </c>
      <c r="C44" s="44"/>
      <c r="D44" s="45"/>
      <c r="E44" s="45"/>
      <c r="F44" s="461">
        <v>500</v>
      </c>
      <c r="G44" s="870"/>
      <c r="H44" s="1146">
        <f t="shared" si="0"/>
        <v>500</v>
      </c>
      <c r="I44" s="5"/>
    </row>
    <row r="45" spans="1:9" ht="15.75" x14ac:dyDescent="0.25">
      <c r="A45" s="400" t="s">
        <v>802</v>
      </c>
      <c r="B45" s="44" t="s">
        <v>95</v>
      </c>
      <c r="C45" s="44"/>
      <c r="D45" s="45"/>
      <c r="E45" s="45"/>
      <c r="F45" s="461">
        <v>700</v>
      </c>
      <c r="G45" s="870"/>
      <c r="H45" s="1146">
        <f t="shared" si="0"/>
        <v>700</v>
      </c>
      <c r="I45" s="5"/>
    </row>
    <row r="46" spans="1:9" ht="15.75" x14ac:dyDescent="0.25">
      <c r="A46" s="400" t="s">
        <v>980</v>
      </c>
      <c r="B46" s="34" t="s">
        <v>132</v>
      </c>
      <c r="C46" s="44"/>
      <c r="D46" s="45"/>
      <c r="E46" s="45"/>
      <c r="F46" s="461">
        <v>100</v>
      </c>
      <c r="G46" s="870"/>
      <c r="H46" s="1146">
        <f t="shared" si="0"/>
        <v>100</v>
      </c>
      <c r="I46" s="5"/>
    </row>
    <row r="47" spans="1:9" ht="15.75" x14ac:dyDescent="0.25">
      <c r="A47" s="49" t="s">
        <v>881</v>
      </c>
      <c r="B47" s="49"/>
      <c r="C47" s="49"/>
      <c r="D47" s="50"/>
      <c r="E47" s="50"/>
      <c r="F47" s="465">
        <v>0</v>
      </c>
      <c r="G47" s="871"/>
      <c r="H47" s="1145">
        <f t="shared" si="0"/>
        <v>0</v>
      </c>
      <c r="I47" s="5"/>
    </row>
    <row r="48" spans="1:9" ht="15.75" x14ac:dyDescent="0.25">
      <c r="A48" s="49"/>
      <c r="B48" s="49"/>
      <c r="C48" s="49"/>
      <c r="D48" s="50"/>
      <c r="E48" s="50"/>
      <c r="F48" s="465"/>
      <c r="G48" s="871"/>
      <c r="H48" s="1145"/>
      <c r="I48" s="5"/>
    </row>
    <row r="49" spans="1:9" ht="15" customHeight="1" x14ac:dyDescent="0.25">
      <c r="A49" s="787"/>
      <c r="B49" s="35" t="s">
        <v>1112</v>
      </c>
      <c r="C49" s="49"/>
      <c r="D49" s="50"/>
      <c r="E49" s="50"/>
      <c r="F49" s="465">
        <v>8000</v>
      </c>
      <c r="G49" s="871"/>
      <c r="H49" s="1145">
        <f t="shared" si="0"/>
        <v>8000</v>
      </c>
      <c r="I49" s="5">
        <v>5000</v>
      </c>
    </row>
    <row r="50" spans="1:9" ht="15" customHeight="1" x14ac:dyDescent="0.25">
      <c r="A50" s="787"/>
      <c r="B50" s="35"/>
      <c r="C50" s="49"/>
      <c r="D50" s="50"/>
      <c r="E50" s="50"/>
      <c r="F50" s="465"/>
      <c r="G50" s="871"/>
      <c r="H50" s="1145"/>
      <c r="I50" s="5"/>
    </row>
    <row r="51" spans="1:9" ht="15" customHeight="1" x14ac:dyDescent="0.25">
      <c r="A51" s="1418" t="s">
        <v>133</v>
      </c>
      <c r="B51" s="1418"/>
      <c r="C51" s="1418"/>
      <c r="D51" s="1418"/>
      <c r="E51" s="184"/>
      <c r="F51" s="1412">
        <v>69000</v>
      </c>
      <c r="G51" s="1417">
        <v>0</v>
      </c>
      <c r="H51" s="1147">
        <f t="shared" si="0"/>
        <v>69000</v>
      </c>
      <c r="I51" s="5"/>
    </row>
    <row r="52" spans="1:9" ht="15" customHeight="1" x14ac:dyDescent="0.25">
      <c r="A52" s="1418"/>
      <c r="B52" s="1418"/>
      <c r="C52" s="1418"/>
      <c r="D52" s="1418"/>
      <c r="E52" s="184"/>
      <c r="F52" s="1412"/>
      <c r="G52" s="1417"/>
      <c r="H52" s="1147"/>
      <c r="I52" s="5"/>
    </row>
    <row r="53" spans="1:9" ht="15" customHeight="1" x14ac:dyDescent="0.25">
      <c r="A53" s="1418" t="s">
        <v>124</v>
      </c>
      <c r="B53" s="1418"/>
      <c r="C53" s="1418"/>
      <c r="D53" s="45"/>
      <c r="E53" s="45"/>
      <c r="F53" s="1410">
        <f>SUM(F55:F61)</f>
        <v>5300</v>
      </c>
      <c r="G53" s="1411">
        <f>SUM(G55:G60)</f>
        <v>0</v>
      </c>
      <c r="H53" s="1147">
        <f t="shared" si="0"/>
        <v>5300</v>
      </c>
      <c r="I53" s="5"/>
    </row>
    <row r="54" spans="1:9" ht="15" customHeight="1" x14ac:dyDescent="0.25">
      <c r="A54" s="1418"/>
      <c r="B54" s="1418"/>
      <c r="C54" s="1418"/>
      <c r="D54" s="45"/>
      <c r="E54" s="45"/>
      <c r="F54" s="1410"/>
      <c r="G54" s="1411"/>
      <c r="H54" s="1147"/>
      <c r="I54" s="5"/>
    </row>
    <row r="55" spans="1:9" ht="15.75" x14ac:dyDescent="0.25">
      <c r="A55" s="400" t="s">
        <v>575</v>
      </c>
      <c r="B55" s="44" t="s">
        <v>134</v>
      </c>
      <c r="C55" s="44"/>
      <c r="D55" s="45"/>
      <c r="E55" s="45"/>
      <c r="F55" s="461">
        <v>4300</v>
      </c>
      <c r="G55" s="870"/>
      <c r="H55" s="1146">
        <f t="shared" si="0"/>
        <v>4300</v>
      </c>
      <c r="I55" s="5"/>
    </row>
    <row r="56" spans="1:9" ht="15.75" x14ac:dyDescent="0.25">
      <c r="A56" s="400" t="s">
        <v>852</v>
      </c>
      <c r="B56" s="44" t="s">
        <v>853</v>
      </c>
      <c r="C56" s="44"/>
      <c r="D56" s="45"/>
      <c r="E56" s="45"/>
      <c r="F56" s="461">
        <v>0</v>
      </c>
      <c r="G56" s="870"/>
      <c r="H56" s="1146">
        <f t="shared" si="0"/>
        <v>0</v>
      </c>
      <c r="I56" s="5"/>
    </row>
    <row r="57" spans="1:9" ht="15.75" x14ac:dyDescent="0.25">
      <c r="A57" s="400" t="s">
        <v>577</v>
      </c>
      <c r="B57" s="44" t="s">
        <v>135</v>
      </c>
      <c r="C57" s="44"/>
      <c r="D57" s="45"/>
      <c r="E57" s="45"/>
      <c r="F57" s="461">
        <v>0</v>
      </c>
      <c r="G57" s="870"/>
      <c r="H57" s="1146">
        <f t="shared" si="0"/>
        <v>0</v>
      </c>
      <c r="I57" s="5"/>
    </row>
    <row r="58" spans="1:9" ht="15" customHeight="1" x14ac:dyDescent="0.25">
      <c r="A58" s="400" t="s">
        <v>578</v>
      </c>
      <c r="B58" s="44" t="s">
        <v>67</v>
      </c>
      <c r="C58" s="44"/>
      <c r="D58" s="45"/>
      <c r="E58" s="45"/>
      <c r="F58" s="461">
        <v>1000</v>
      </c>
      <c r="G58" s="870"/>
      <c r="H58" s="1146">
        <f t="shared" si="0"/>
        <v>1000</v>
      </c>
      <c r="I58" s="5"/>
    </row>
    <row r="59" spans="1:9" ht="15.75" x14ac:dyDescent="0.25">
      <c r="A59" s="400" t="s">
        <v>576</v>
      </c>
      <c r="B59" s="44" t="s">
        <v>847</v>
      </c>
      <c r="C59" s="44"/>
      <c r="D59" s="45"/>
      <c r="E59" s="45"/>
      <c r="F59" s="461">
        <v>0</v>
      </c>
      <c r="G59" s="870"/>
      <c r="H59" s="1146">
        <v>0</v>
      </c>
      <c r="I59" s="1249"/>
    </row>
    <row r="60" spans="1:9" ht="15" customHeight="1" x14ac:dyDescent="0.25">
      <c r="A60" s="401" t="s">
        <v>579</v>
      </c>
      <c r="B60" s="44" t="s">
        <v>68</v>
      </c>
      <c r="C60" s="44"/>
      <c r="D60" s="45"/>
      <c r="E60" s="45"/>
      <c r="F60" s="461">
        <v>0</v>
      </c>
      <c r="G60" s="870"/>
      <c r="H60" s="1146">
        <f t="shared" si="0"/>
        <v>0</v>
      </c>
      <c r="I60" s="5"/>
    </row>
    <row r="61" spans="1:9" ht="15.75" customHeight="1" thickBot="1" x14ac:dyDescent="0.3">
      <c r="A61" s="1406"/>
      <c r="B61" s="1406"/>
      <c r="C61" s="1406"/>
      <c r="D61" s="1406"/>
      <c r="E61" s="1406"/>
      <c r="F61" s="456"/>
      <c r="G61" s="872"/>
      <c r="H61" s="1146">
        <f t="shared" si="0"/>
        <v>0</v>
      </c>
      <c r="I61" s="5"/>
    </row>
    <row r="62" spans="1:9" ht="28.5" customHeight="1" thickTop="1" x14ac:dyDescent="0.45">
      <c r="A62" s="564" t="s">
        <v>136</v>
      </c>
      <c r="B62" s="492"/>
      <c r="C62" s="492"/>
      <c r="D62" s="492"/>
      <c r="E62" s="492"/>
      <c r="F62" s="1353">
        <f>SUM(F53,F51,F47,F49,F2)</f>
        <v>163000</v>
      </c>
      <c r="G62" s="873">
        <f>+G2+G51+G53</f>
        <v>0</v>
      </c>
      <c r="H62" s="1149">
        <f t="shared" si="0"/>
        <v>163000</v>
      </c>
      <c r="I62" s="617">
        <f>SUM(I2:I61)</f>
        <v>5000</v>
      </c>
    </row>
    <row r="63" spans="1:9" ht="15.75" customHeight="1" thickBot="1" x14ac:dyDescent="0.3">
      <c r="A63" s="492"/>
      <c r="B63" s="492"/>
      <c r="C63" s="492"/>
      <c r="D63" s="492"/>
      <c r="E63" s="492"/>
      <c r="F63" s="812"/>
      <c r="G63" s="699"/>
      <c r="H63" s="1150"/>
      <c r="I63" s="161"/>
    </row>
    <row r="64" spans="1:9" ht="16.5" thickTop="1" x14ac:dyDescent="0.25">
      <c r="A64" s="185"/>
      <c r="B64" s="185"/>
      <c r="C64" s="185"/>
      <c r="D64" s="185"/>
      <c r="E64" s="185"/>
      <c r="F64" s="171"/>
      <c r="G64" s="171"/>
      <c r="H64" s="171"/>
    </row>
    <row r="65" spans="1:8" ht="15.75" x14ac:dyDescent="0.25">
      <c r="A65" s="186"/>
      <c r="B65" s="186"/>
      <c r="C65" s="186"/>
      <c r="D65" s="187"/>
      <c r="E65" s="187"/>
      <c r="F65" s="187"/>
      <c r="G65" s="188"/>
      <c r="H65" s="188"/>
    </row>
    <row r="66" spans="1:8" ht="15.75" x14ac:dyDescent="0.25">
      <c r="A66" s="186"/>
      <c r="B66" s="187"/>
      <c r="C66" s="563"/>
      <c r="D66" s="185"/>
      <c r="E66" s="185"/>
      <c r="F66" s="185"/>
      <c r="G66" s="185"/>
      <c r="H66" s="185"/>
    </row>
    <row r="67" spans="1:8" ht="15.75" x14ac:dyDescent="0.25">
      <c r="A67" s="186"/>
      <c r="B67" s="187"/>
      <c r="C67" s="187"/>
      <c r="D67" s="187"/>
      <c r="E67" s="187"/>
      <c r="F67" s="185"/>
      <c r="G67" s="185"/>
      <c r="H67" s="185"/>
    </row>
    <row r="68" spans="1:8" x14ac:dyDescent="0.25">
      <c r="A68" s="159"/>
      <c r="B68" s="159"/>
      <c r="C68" s="159"/>
      <c r="D68" s="159"/>
      <c r="E68" s="159"/>
      <c r="F68" s="159"/>
      <c r="G68" s="159"/>
      <c r="H68" s="159"/>
    </row>
  </sheetData>
  <mergeCells count="14">
    <mergeCell ref="A61:E61"/>
    <mergeCell ref="A2:C3"/>
    <mergeCell ref="A33:D33"/>
    <mergeCell ref="F53:F54"/>
    <mergeCell ref="G53:G54"/>
    <mergeCell ref="F51:F52"/>
    <mergeCell ref="G2:G3"/>
    <mergeCell ref="F2:F3"/>
    <mergeCell ref="G51:G52"/>
    <mergeCell ref="A51:D52"/>
    <mergeCell ref="A53:C54"/>
    <mergeCell ref="A4:D4"/>
    <mergeCell ref="A10:D10"/>
    <mergeCell ref="A39:D39"/>
  </mergeCells>
  <phoneticPr fontId="46" type="noConversion"/>
  <hyperlinks>
    <hyperlink ref="B1" location="'résultat analytique 2'!A1" display="Résultats A"/>
  </hyperlinks>
  <pageMargins left="0.23622047244094491" right="0.23622047244094491" top="0.70866141732283472" bottom="0.31496062992125984" header="0.31496062992125984" footer="0.31496062992125984"/>
  <pageSetup paperSize="9" scale="75" orientation="portrait" r:id="rId1"/>
  <headerFooter>
    <oddHeader xml:space="preserve">&amp;L&amp;"-,Gras"&amp;14FFSB
&amp;URESPONSABLE: M.MISSONNIER&amp;C&amp;"-,Gras"&amp;14 6-JEUNES&amp;R&amp;"-,Gras"&amp;14CONTROLE DE GESTION </oddHeader>
    <oddFooter>&amp;L&amp;"-,Gras"&amp;12Code :06121&amp;C&amp;"-,Gras"&amp;14TRESORERIE GENERALE/CONTROLE DE GESTION&amp;R&amp;"-,Gras"&amp;12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% réalisation</vt:lpstr>
      <vt:lpstr>résultat analytique 2</vt:lpstr>
      <vt:lpstr>30-recettes</vt:lpstr>
      <vt:lpstr>1-coordination</vt:lpstr>
      <vt:lpstr>2-traditionnel</vt:lpstr>
      <vt:lpstr>3-clubs sportifs</vt:lpstr>
      <vt:lpstr>4-cdf tirs</vt:lpstr>
      <vt:lpstr>5-arbitrage</vt:lpstr>
      <vt:lpstr>6-jeunes</vt:lpstr>
      <vt:lpstr>7-féminines</vt:lpstr>
      <vt:lpstr>8-sport adapté</vt:lpstr>
      <vt:lpstr>9-labellisation</vt:lpstr>
      <vt:lpstr>10-DTN</vt:lpstr>
      <vt:lpstr>DTN 2</vt:lpstr>
      <vt:lpstr>11-Médical </vt:lpstr>
      <vt:lpstr>12-communication</vt:lpstr>
      <vt:lpstr>13-fs gx administ.</vt:lpstr>
      <vt:lpstr>14-15-fs gx structure</vt:lpstr>
      <vt:lpstr>16-FIB</vt:lpstr>
      <vt:lpstr>17-informatique</vt:lpstr>
      <vt:lpstr>18-19 boutique</vt:lpstr>
      <vt:lpstr>20-équipements</vt:lpstr>
      <vt:lpstr>21-développement</vt:lpstr>
      <vt:lpstr>22-exceptionnel</vt:lpstr>
      <vt:lpstr>24-super 16</vt:lpstr>
      <vt:lpstr>24- recap super 16</vt:lpstr>
      <vt:lpstr>25- SBM</vt:lpstr>
      <vt:lpstr>26-Formation</vt:lpstr>
      <vt:lpstr>27-investissements</vt:lpstr>
      <vt:lpstr>28 - Santé</vt:lpstr>
      <vt:lpstr>29-charges à répartir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tresorier</dc:creator>
  <cp:lastModifiedBy>Alain</cp:lastModifiedBy>
  <cp:lastPrinted>2016-02-09T09:09:52Z</cp:lastPrinted>
  <dcterms:created xsi:type="dcterms:W3CDTF">2010-05-28T10:11:45Z</dcterms:created>
  <dcterms:modified xsi:type="dcterms:W3CDTF">2016-02-09T09:18:01Z</dcterms:modified>
</cp:coreProperties>
</file>